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7495" windowHeight="11190"/>
  </bookViews>
  <sheets>
    <sheet name="OpenData" sheetId="3" r:id="rId1"/>
  </sheets>
  <definedNames>
    <definedName name="_xlnm._FilterDatabase" localSheetId="0" hidden="1">OpenData!$A$1:$P$687</definedName>
  </definedNames>
  <calcPr calcId="145621"/>
</workbook>
</file>

<file path=xl/calcChain.xml><?xml version="1.0" encoding="utf-8"?>
<calcChain xmlns="http://schemas.openxmlformats.org/spreadsheetml/2006/main">
  <c r="C671" i="3" l="1"/>
  <c r="E669" i="3"/>
  <c r="B668" i="3"/>
  <c r="D666" i="3"/>
  <c r="A665" i="3"/>
  <c r="C663" i="3"/>
  <c r="E661" i="3"/>
  <c r="B660" i="3"/>
  <c r="D658" i="3"/>
  <c r="A657" i="3"/>
  <c r="C655" i="3"/>
  <c r="E653" i="3"/>
  <c r="B652" i="3"/>
  <c r="D650" i="3"/>
  <c r="A649" i="3"/>
  <c r="C647" i="3"/>
  <c r="E645" i="3"/>
  <c r="B644" i="3"/>
  <c r="D642" i="3"/>
  <c r="A641" i="3"/>
  <c r="C639" i="3"/>
  <c r="E637" i="3"/>
  <c r="B636" i="3"/>
  <c r="D634" i="3"/>
  <c r="A633" i="3"/>
  <c r="C631" i="3"/>
  <c r="E629" i="3"/>
  <c r="B628" i="3"/>
  <c r="D626" i="3"/>
  <c r="A625" i="3"/>
  <c r="C623" i="3"/>
  <c r="E621" i="3"/>
  <c r="B620" i="3"/>
  <c r="D618" i="3"/>
  <c r="A617" i="3"/>
  <c r="C615" i="3"/>
  <c r="E613" i="3"/>
  <c r="B612" i="3"/>
  <c r="D610" i="3"/>
  <c r="A609" i="3"/>
  <c r="C607" i="3"/>
  <c r="E605" i="3"/>
  <c r="B604" i="3"/>
  <c r="D602" i="3"/>
  <c r="A601" i="3"/>
  <c r="C599" i="3"/>
  <c r="E597" i="3"/>
  <c r="B596" i="3"/>
  <c r="D594" i="3"/>
  <c r="A593" i="3"/>
  <c r="C591" i="3"/>
  <c r="E589" i="3"/>
  <c r="B588" i="3"/>
  <c r="D586" i="3"/>
  <c r="A585" i="3"/>
  <c r="C583" i="3"/>
  <c r="E581" i="3"/>
  <c r="B580" i="3"/>
  <c r="D578" i="3"/>
  <c r="A577" i="3"/>
  <c r="C575" i="3"/>
  <c r="E573" i="3"/>
  <c r="B572" i="3"/>
  <c r="D570" i="3"/>
  <c r="A569" i="3"/>
  <c r="C567" i="3"/>
  <c r="E565" i="3"/>
  <c r="B564" i="3"/>
  <c r="D562" i="3"/>
  <c r="A561" i="3"/>
  <c r="C559" i="3"/>
  <c r="E557" i="3"/>
  <c r="B556" i="3"/>
  <c r="D554" i="3"/>
  <c r="A553" i="3"/>
  <c r="C551" i="3"/>
  <c r="E549" i="3"/>
  <c r="B548" i="3"/>
  <c r="D546" i="3"/>
  <c r="A545" i="3"/>
  <c r="C543" i="3"/>
  <c r="E541" i="3"/>
  <c r="B540" i="3"/>
  <c r="D538" i="3"/>
  <c r="A537" i="3"/>
  <c r="C535" i="3"/>
  <c r="E533" i="3"/>
  <c r="B532" i="3"/>
  <c r="D530" i="3"/>
  <c r="A529" i="3"/>
  <c r="C527" i="3"/>
  <c r="E525" i="3"/>
  <c r="B524" i="3"/>
  <c r="D522" i="3"/>
  <c r="A521" i="3"/>
  <c r="C519" i="3"/>
  <c r="E517" i="3"/>
  <c r="B516" i="3"/>
  <c r="D514" i="3"/>
  <c r="A513" i="3"/>
  <c r="C511" i="3"/>
  <c r="E509" i="3"/>
  <c r="B508" i="3"/>
  <c r="D506" i="3"/>
  <c r="A505" i="3"/>
  <c r="C503" i="3"/>
  <c r="E501" i="3"/>
  <c r="B500" i="3"/>
  <c r="D498" i="3"/>
  <c r="A497" i="3"/>
  <c r="C495" i="3"/>
  <c r="E493" i="3"/>
  <c r="B492" i="3"/>
  <c r="D490" i="3"/>
  <c r="A489" i="3"/>
  <c r="C487" i="3"/>
  <c r="E485" i="3"/>
  <c r="B484" i="3"/>
  <c r="D482" i="3"/>
  <c r="A481" i="3"/>
  <c r="C479" i="3"/>
  <c r="E477" i="3"/>
  <c r="B476" i="3"/>
  <c r="D474" i="3"/>
  <c r="A473" i="3"/>
  <c r="C471" i="3"/>
  <c r="E469" i="3"/>
  <c r="B671" i="3"/>
  <c r="D669" i="3"/>
  <c r="A668" i="3"/>
  <c r="C666" i="3"/>
  <c r="E664" i="3"/>
  <c r="B663" i="3"/>
  <c r="D661" i="3"/>
  <c r="A660" i="3"/>
  <c r="C658" i="3"/>
  <c r="E656" i="3"/>
  <c r="B655" i="3"/>
  <c r="D653" i="3"/>
  <c r="A652" i="3"/>
  <c r="C650" i="3"/>
  <c r="E648" i="3"/>
  <c r="B647" i="3"/>
  <c r="D645" i="3"/>
  <c r="A644" i="3"/>
  <c r="C642" i="3"/>
  <c r="E640" i="3"/>
  <c r="B639" i="3"/>
  <c r="D637" i="3"/>
  <c r="A636" i="3"/>
  <c r="C634" i="3"/>
  <c r="E632" i="3"/>
  <c r="B631" i="3"/>
  <c r="D629" i="3"/>
  <c r="A628" i="3"/>
  <c r="C626" i="3"/>
  <c r="E624" i="3"/>
  <c r="B623" i="3"/>
  <c r="D621" i="3"/>
  <c r="A620" i="3"/>
  <c r="C618" i="3"/>
  <c r="E616" i="3"/>
  <c r="B615" i="3"/>
  <c r="D613" i="3"/>
  <c r="A612" i="3"/>
  <c r="C610" i="3"/>
  <c r="E608" i="3"/>
  <c r="B607" i="3"/>
  <c r="D605" i="3"/>
  <c r="A604" i="3"/>
  <c r="C602" i="3"/>
  <c r="E600" i="3"/>
  <c r="B599" i="3"/>
  <c r="D597" i="3"/>
  <c r="A596" i="3"/>
  <c r="C594" i="3"/>
  <c r="E592" i="3"/>
  <c r="B591" i="3"/>
  <c r="D589" i="3"/>
  <c r="A588" i="3"/>
  <c r="C586" i="3"/>
  <c r="E584" i="3"/>
  <c r="B583" i="3"/>
  <c r="D581" i="3"/>
  <c r="A580" i="3"/>
  <c r="C578" i="3"/>
  <c r="E576" i="3"/>
  <c r="B575" i="3"/>
  <c r="D573" i="3"/>
  <c r="A572" i="3"/>
  <c r="C570" i="3"/>
  <c r="E568" i="3"/>
  <c r="B567" i="3"/>
  <c r="D565" i="3"/>
  <c r="A564" i="3"/>
  <c r="C562" i="3"/>
  <c r="E560" i="3"/>
  <c r="B559" i="3"/>
  <c r="D557" i="3"/>
  <c r="A556" i="3"/>
  <c r="C554" i="3"/>
  <c r="E552" i="3"/>
  <c r="B551" i="3"/>
  <c r="D549" i="3"/>
  <c r="A548" i="3"/>
  <c r="C546" i="3"/>
  <c r="E544" i="3"/>
  <c r="B543" i="3"/>
  <c r="D541" i="3"/>
  <c r="A540" i="3"/>
  <c r="C538" i="3"/>
  <c r="E536" i="3"/>
  <c r="B535" i="3"/>
  <c r="D533" i="3"/>
  <c r="A532" i="3"/>
  <c r="C530" i="3"/>
  <c r="E528" i="3"/>
  <c r="B527" i="3"/>
  <c r="D525" i="3"/>
  <c r="A524" i="3"/>
  <c r="C522" i="3"/>
  <c r="E520" i="3"/>
  <c r="B519" i="3"/>
  <c r="D517" i="3"/>
  <c r="A516" i="3"/>
  <c r="C514" i="3"/>
  <c r="E512" i="3"/>
  <c r="B511" i="3"/>
  <c r="D509" i="3"/>
  <c r="A508" i="3"/>
  <c r="C506" i="3"/>
  <c r="E504" i="3"/>
  <c r="B503" i="3"/>
  <c r="D501" i="3"/>
  <c r="A500" i="3"/>
  <c r="C498" i="3"/>
  <c r="E496" i="3"/>
  <c r="B495" i="3"/>
  <c r="D493" i="3"/>
  <c r="A492" i="3"/>
  <c r="C490" i="3"/>
  <c r="E488" i="3"/>
  <c r="B487" i="3"/>
  <c r="D485" i="3"/>
  <c r="A484" i="3"/>
  <c r="C482" i="3"/>
  <c r="E480" i="3"/>
  <c r="B479" i="3"/>
  <c r="D477" i="3"/>
  <c r="A476" i="3"/>
  <c r="C474" i="3"/>
  <c r="E472" i="3"/>
  <c r="B471" i="3"/>
  <c r="D469" i="3"/>
  <c r="A671" i="3"/>
  <c r="A669" i="3"/>
  <c r="A667" i="3"/>
  <c r="D664" i="3"/>
  <c r="D662" i="3"/>
  <c r="D660" i="3"/>
  <c r="B658" i="3"/>
  <c r="B656" i="3"/>
  <c r="B654" i="3"/>
  <c r="E651" i="3"/>
  <c r="E649" i="3"/>
  <c r="E647" i="3"/>
  <c r="C645" i="3"/>
  <c r="C643" i="3"/>
  <c r="C641" i="3"/>
  <c r="A639" i="3"/>
  <c r="A637" i="3"/>
  <c r="A635" i="3"/>
  <c r="D632" i="3"/>
  <c r="D630" i="3"/>
  <c r="D628" i="3"/>
  <c r="B626" i="3"/>
  <c r="B624" i="3"/>
  <c r="B622" i="3"/>
  <c r="E619" i="3"/>
  <c r="E617" i="3"/>
  <c r="E615" i="3"/>
  <c r="C613" i="3"/>
  <c r="C611" i="3"/>
  <c r="C609" i="3"/>
  <c r="A607" i="3"/>
  <c r="A605" i="3"/>
  <c r="A603" i="3"/>
  <c r="D600" i="3"/>
  <c r="D598" i="3"/>
  <c r="D596" i="3"/>
  <c r="B594" i="3"/>
  <c r="B592" i="3"/>
  <c r="B590" i="3"/>
  <c r="E587" i="3"/>
  <c r="E585" i="3"/>
  <c r="E583" i="3"/>
  <c r="C581" i="3"/>
  <c r="C579" i="3"/>
  <c r="C577" i="3"/>
  <c r="A575" i="3"/>
  <c r="A573" i="3"/>
  <c r="A571" i="3"/>
  <c r="D568" i="3"/>
  <c r="D566" i="3"/>
  <c r="D564" i="3"/>
  <c r="B562" i="3"/>
  <c r="B560" i="3"/>
  <c r="B558" i="3"/>
  <c r="E555" i="3"/>
  <c r="E553" i="3"/>
  <c r="E551" i="3"/>
  <c r="C549" i="3"/>
  <c r="C547" i="3"/>
  <c r="C545" i="3"/>
  <c r="A543" i="3"/>
  <c r="A541" i="3"/>
  <c r="A539" i="3"/>
  <c r="D536" i="3"/>
  <c r="D534" i="3"/>
  <c r="D532" i="3"/>
  <c r="B530" i="3"/>
  <c r="B528" i="3"/>
  <c r="B526" i="3"/>
  <c r="E523" i="3"/>
  <c r="E521" i="3"/>
  <c r="E519" i="3"/>
  <c r="C517" i="3"/>
  <c r="C515" i="3"/>
  <c r="C513" i="3"/>
  <c r="A511" i="3"/>
  <c r="A509" i="3"/>
  <c r="A507" i="3"/>
  <c r="D504" i="3"/>
  <c r="D502" i="3"/>
  <c r="D500" i="3"/>
  <c r="B498" i="3"/>
  <c r="B496" i="3"/>
  <c r="B494" i="3"/>
  <c r="E491" i="3"/>
  <c r="E489" i="3"/>
  <c r="E487" i="3"/>
  <c r="C485" i="3"/>
  <c r="C483" i="3"/>
  <c r="C481" i="3"/>
  <c r="A479" i="3"/>
  <c r="A477" i="3"/>
  <c r="A475" i="3"/>
  <c r="D472" i="3"/>
  <c r="D470" i="3"/>
  <c r="D468" i="3"/>
  <c r="A467" i="3"/>
  <c r="C465" i="3"/>
  <c r="E463" i="3"/>
  <c r="B462" i="3"/>
  <c r="D460" i="3"/>
  <c r="A459" i="3"/>
  <c r="C457" i="3"/>
  <c r="E455" i="3"/>
  <c r="B454" i="3"/>
  <c r="D452" i="3"/>
  <c r="A451" i="3"/>
  <c r="C449" i="3"/>
  <c r="E447" i="3"/>
  <c r="B446" i="3"/>
  <c r="D444" i="3"/>
  <c r="A443" i="3"/>
  <c r="C441" i="3"/>
  <c r="E439" i="3"/>
  <c r="B438" i="3"/>
  <c r="D436" i="3"/>
  <c r="A435" i="3"/>
  <c r="C433" i="3"/>
  <c r="E431" i="3"/>
  <c r="B430" i="3"/>
  <c r="D428" i="3"/>
  <c r="A427" i="3"/>
  <c r="C425" i="3"/>
  <c r="E423" i="3"/>
  <c r="B422" i="3"/>
  <c r="D420" i="3"/>
  <c r="A419" i="3"/>
  <c r="E670" i="3"/>
  <c r="E668" i="3"/>
  <c r="E666" i="3"/>
  <c r="C664" i="3"/>
  <c r="C662" i="3"/>
  <c r="C660" i="3"/>
  <c r="A658" i="3"/>
  <c r="A656" i="3"/>
  <c r="A654" i="3"/>
  <c r="D651" i="3"/>
  <c r="D649" i="3"/>
  <c r="D647" i="3"/>
  <c r="B645" i="3"/>
  <c r="B643" i="3"/>
  <c r="B641" i="3"/>
  <c r="E638" i="3"/>
  <c r="E636" i="3"/>
  <c r="E634" i="3"/>
  <c r="C632" i="3"/>
  <c r="C630" i="3"/>
  <c r="C628" i="3"/>
  <c r="A626" i="3"/>
  <c r="A624" i="3"/>
  <c r="A622" i="3"/>
  <c r="D619" i="3"/>
  <c r="D617" i="3"/>
  <c r="D615" i="3"/>
  <c r="B613" i="3"/>
  <c r="B611" i="3"/>
  <c r="B609" i="3"/>
  <c r="E606" i="3"/>
  <c r="E604" i="3"/>
  <c r="E602" i="3"/>
  <c r="C600" i="3"/>
  <c r="C598" i="3"/>
  <c r="C596" i="3"/>
  <c r="A594" i="3"/>
  <c r="A592" i="3"/>
  <c r="A590" i="3"/>
  <c r="D587" i="3"/>
  <c r="D585" i="3"/>
  <c r="D583" i="3"/>
  <c r="B581" i="3"/>
  <c r="B579" i="3"/>
  <c r="B577" i="3"/>
  <c r="E574" i="3"/>
  <c r="E572" i="3"/>
  <c r="E570" i="3"/>
  <c r="C568" i="3"/>
  <c r="C566" i="3"/>
  <c r="C564" i="3"/>
  <c r="A562" i="3"/>
  <c r="A560" i="3"/>
  <c r="A558" i="3"/>
  <c r="D555" i="3"/>
  <c r="D553" i="3"/>
  <c r="D551" i="3"/>
  <c r="B549" i="3"/>
  <c r="B547" i="3"/>
  <c r="B545" i="3"/>
  <c r="E542" i="3"/>
  <c r="E540" i="3"/>
  <c r="E538" i="3"/>
  <c r="C536" i="3"/>
  <c r="C534" i="3"/>
  <c r="C532" i="3"/>
  <c r="A530" i="3"/>
  <c r="A528" i="3"/>
  <c r="A526" i="3"/>
  <c r="D523" i="3"/>
  <c r="D521" i="3"/>
  <c r="D519" i="3"/>
  <c r="B517" i="3"/>
  <c r="B515" i="3"/>
  <c r="B513" i="3"/>
  <c r="E510" i="3"/>
  <c r="E508" i="3"/>
  <c r="E506" i="3"/>
  <c r="C504" i="3"/>
  <c r="C502" i="3"/>
  <c r="C500" i="3"/>
  <c r="A498" i="3"/>
  <c r="A496" i="3"/>
  <c r="A494" i="3"/>
  <c r="D491" i="3"/>
  <c r="D489" i="3"/>
  <c r="D487" i="3"/>
  <c r="B485" i="3"/>
  <c r="B483" i="3"/>
  <c r="B481" i="3"/>
  <c r="E478" i="3"/>
  <c r="E476" i="3"/>
  <c r="E474" i="3"/>
  <c r="C472" i="3"/>
  <c r="C470" i="3"/>
  <c r="C468" i="3"/>
  <c r="E466" i="3"/>
  <c r="B465" i="3"/>
  <c r="D463" i="3"/>
  <c r="A462" i="3"/>
  <c r="C460" i="3"/>
  <c r="E458" i="3"/>
  <c r="B457" i="3"/>
  <c r="D455" i="3"/>
  <c r="A454" i="3"/>
  <c r="C452" i="3"/>
  <c r="E450" i="3"/>
  <c r="B449" i="3"/>
  <c r="D447" i="3"/>
  <c r="A446" i="3"/>
  <c r="C444" i="3"/>
  <c r="E442" i="3"/>
  <c r="B441" i="3"/>
  <c r="D439" i="3"/>
  <c r="A438" i="3"/>
  <c r="C436" i="3"/>
  <c r="E434" i="3"/>
  <c r="B433" i="3"/>
  <c r="D431" i="3"/>
  <c r="A430" i="3"/>
  <c r="C428" i="3"/>
  <c r="E426" i="3"/>
  <c r="B425" i="3"/>
  <c r="D423" i="3"/>
  <c r="A422" i="3"/>
  <c r="C420" i="3"/>
  <c r="E418" i="3"/>
  <c r="D670" i="3"/>
  <c r="D668" i="3"/>
  <c r="B666" i="3"/>
  <c r="B664" i="3"/>
  <c r="B662" i="3"/>
  <c r="E659" i="3"/>
  <c r="E657" i="3"/>
  <c r="E655" i="3"/>
  <c r="C653" i="3"/>
  <c r="C651" i="3"/>
  <c r="C649" i="3"/>
  <c r="A647" i="3"/>
  <c r="A645" i="3"/>
  <c r="A643" i="3"/>
  <c r="D640" i="3"/>
  <c r="D638" i="3"/>
  <c r="D636" i="3"/>
  <c r="B634" i="3"/>
  <c r="B632" i="3"/>
  <c r="B630" i="3"/>
  <c r="E627" i="3"/>
  <c r="E625" i="3"/>
  <c r="E623" i="3"/>
  <c r="C621" i="3"/>
  <c r="C619" i="3"/>
  <c r="C617" i="3"/>
  <c r="A615" i="3"/>
  <c r="A613" i="3"/>
  <c r="A611" i="3"/>
  <c r="D608" i="3"/>
  <c r="D606" i="3"/>
  <c r="D604" i="3"/>
  <c r="B602" i="3"/>
  <c r="B600" i="3"/>
  <c r="B598" i="3"/>
  <c r="E595" i="3"/>
  <c r="E593" i="3"/>
  <c r="E591" i="3"/>
  <c r="C589" i="3"/>
  <c r="C587" i="3"/>
  <c r="C585" i="3"/>
  <c r="A583" i="3"/>
  <c r="A581" i="3"/>
  <c r="A579" i="3"/>
  <c r="D576" i="3"/>
  <c r="D574" i="3"/>
  <c r="D572" i="3"/>
  <c r="B570" i="3"/>
  <c r="B568" i="3"/>
  <c r="B566" i="3"/>
  <c r="E563" i="3"/>
  <c r="E561" i="3"/>
  <c r="E559" i="3"/>
  <c r="C557" i="3"/>
  <c r="C555" i="3"/>
  <c r="C553" i="3"/>
  <c r="A551" i="3"/>
  <c r="A549" i="3"/>
  <c r="A547" i="3"/>
  <c r="D544" i="3"/>
  <c r="D542" i="3"/>
  <c r="D540" i="3"/>
  <c r="B538" i="3"/>
  <c r="B536" i="3"/>
  <c r="B534" i="3"/>
  <c r="E531" i="3"/>
  <c r="E529" i="3"/>
  <c r="E527" i="3"/>
  <c r="C525" i="3"/>
  <c r="C523" i="3"/>
  <c r="C521" i="3"/>
  <c r="A519" i="3"/>
  <c r="A517" i="3"/>
  <c r="A515" i="3"/>
  <c r="D512" i="3"/>
  <c r="D510" i="3"/>
  <c r="D508" i="3"/>
  <c r="B506" i="3"/>
  <c r="B504" i="3"/>
  <c r="B502" i="3"/>
  <c r="E499" i="3"/>
  <c r="E497" i="3"/>
  <c r="E495" i="3"/>
  <c r="C493" i="3"/>
  <c r="C491" i="3"/>
  <c r="C489" i="3"/>
  <c r="A487" i="3"/>
  <c r="A485" i="3"/>
  <c r="A483" i="3"/>
  <c r="D480" i="3"/>
  <c r="D478" i="3"/>
  <c r="D476" i="3"/>
  <c r="B474" i="3"/>
  <c r="B472" i="3"/>
  <c r="B470" i="3"/>
  <c r="B468" i="3"/>
  <c r="D466" i="3"/>
  <c r="A465" i="3"/>
  <c r="C463" i="3"/>
  <c r="E461" i="3"/>
  <c r="B460" i="3"/>
  <c r="D458" i="3"/>
  <c r="A457" i="3"/>
  <c r="C455" i="3"/>
  <c r="E453" i="3"/>
  <c r="B452" i="3"/>
  <c r="D450" i="3"/>
  <c r="A449" i="3"/>
  <c r="C447" i="3"/>
  <c r="E445" i="3"/>
  <c r="B444" i="3"/>
  <c r="D442" i="3"/>
  <c r="A441" i="3"/>
  <c r="C439" i="3"/>
  <c r="E437" i="3"/>
  <c r="B436" i="3"/>
  <c r="D434" i="3"/>
  <c r="A433" i="3"/>
  <c r="C431" i="3"/>
  <c r="E429" i="3"/>
  <c r="B428" i="3"/>
  <c r="D426" i="3"/>
  <c r="A425" i="3"/>
  <c r="C423" i="3"/>
  <c r="E421" i="3"/>
  <c r="B420" i="3"/>
  <c r="D418" i="3"/>
  <c r="E671" i="3"/>
  <c r="E667" i="3"/>
  <c r="B665" i="3"/>
  <c r="B661" i="3"/>
  <c r="D657" i="3"/>
  <c r="D654" i="3"/>
  <c r="A651" i="3"/>
  <c r="A648" i="3"/>
  <c r="C644" i="3"/>
  <c r="C640" i="3"/>
  <c r="C637" i="3"/>
  <c r="E633" i="3"/>
  <c r="E630" i="3"/>
  <c r="B627" i="3"/>
  <c r="D623" i="3"/>
  <c r="D620" i="3"/>
  <c r="D616" i="3"/>
  <c r="A614" i="3"/>
  <c r="A610" i="3"/>
  <c r="C606" i="3"/>
  <c r="C603" i="3"/>
  <c r="E599" i="3"/>
  <c r="E596" i="3"/>
  <c r="B593" i="3"/>
  <c r="B589" i="3"/>
  <c r="B586" i="3"/>
  <c r="D582" i="3"/>
  <c r="D579" i="3"/>
  <c r="A576" i="3"/>
  <c r="C572" i="3"/>
  <c r="C569" i="3"/>
  <c r="C565" i="3"/>
  <c r="E562" i="3"/>
  <c r="E558" i="3"/>
  <c r="B555" i="3"/>
  <c r="B552" i="3"/>
  <c r="D548" i="3"/>
  <c r="D545" i="3"/>
  <c r="A542" i="3"/>
  <c r="A538" i="3"/>
  <c r="A535" i="3"/>
  <c r="C531" i="3"/>
  <c r="C528" i="3"/>
  <c r="E524" i="3"/>
  <c r="B521" i="3"/>
  <c r="B518" i="3"/>
  <c r="B514" i="3"/>
  <c r="D511" i="3"/>
  <c r="D507" i="3"/>
  <c r="A504" i="3"/>
  <c r="A501" i="3"/>
  <c r="C497" i="3"/>
  <c r="C494" i="3"/>
  <c r="E490" i="3"/>
  <c r="E486" i="3"/>
  <c r="E483" i="3"/>
  <c r="B480" i="3"/>
  <c r="B477" i="3"/>
  <c r="D473" i="3"/>
  <c r="A470" i="3"/>
  <c r="C467" i="3"/>
  <c r="D464" i="3"/>
  <c r="C462" i="3"/>
  <c r="D459" i="3"/>
  <c r="E456" i="3"/>
  <c r="D454" i="3"/>
  <c r="E451" i="3"/>
  <c r="D449" i="3"/>
  <c r="E446" i="3"/>
  <c r="A444" i="3"/>
  <c r="D671" i="3"/>
  <c r="D667" i="3"/>
  <c r="A664" i="3"/>
  <c r="A661" i="3"/>
  <c r="C657" i="3"/>
  <c r="C654" i="3"/>
  <c r="E650" i="3"/>
  <c r="E646" i="3"/>
  <c r="E643" i="3"/>
  <c r="B640" i="3"/>
  <c r="B637" i="3"/>
  <c r="D633" i="3"/>
  <c r="A630" i="3"/>
  <c r="A627" i="3"/>
  <c r="A623" i="3"/>
  <c r="C620" i="3"/>
  <c r="C616" i="3"/>
  <c r="E612" i="3"/>
  <c r="E609" i="3"/>
  <c r="B606" i="3"/>
  <c r="B603" i="3"/>
  <c r="D599" i="3"/>
  <c r="D595" i="3"/>
  <c r="D592" i="3"/>
  <c r="A589" i="3"/>
  <c r="A586" i="3"/>
  <c r="C582" i="3"/>
  <c r="E578" i="3"/>
  <c r="E575" i="3"/>
  <c r="E571" i="3"/>
  <c r="B569" i="3"/>
  <c r="B565" i="3"/>
  <c r="D561" i="3"/>
  <c r="D558" i="3"/>
  <c r="A555" i="3"/>
  <c r="A552" i="3"/>
  <c r="C548" i="3"/>
  <c r="C544" i="3"/>
  <c r="C541" i="3"/>
  <c r="E537" i="3"/>
  <c r="E534" i="3"/>
  <c r="B531" i="3"/>
  <c r="D527" i="3"/>
  <c r="D524" i="3"/>
  <c r="D520" i="3"/>
  <c r="A518" i="3"/>
  <c r="A514" i="3"/>
  <c r="C510" i="3"/>
  <c r="C507" i="3"/>
  <c r="E503" i="3"/>
  <c r="E500" i="3"/>
  <c r="B497" i="3"/>
  <c r="B493" i="3"/>
  <c r="B490" i="3"/>
  <c r="D486" i="3"/>
  <c r="D483" i="3"/>
  <c r="A480" i="3"/>
  <c r="C476" i="3"/>
  <c r="C473" i="3"/>
  <c r="C469" i="3"/>
  <c r="B467" i="3"/>
  <c r="C464" i="3"/>
  <c r="C670" i="3"/>
  <c r="C667" i="3"/>
  <c r="E663" i="3"/>
  <c r="E660" i="3"/>
  <c r="B657" i="3"/>
  <c r="B653" i="3"/>
  <c r="B650" i="3"/>
  <c r="D646" i="3"/>
  <c r="D643" i="3"/>
  <c r="A640" i="3"/>
  <c r="C636" i="3"/>
  <c r="C633" i="3"/>
  <c r="C629" i="3"/>
  <c r="E626" i="3"/>
  <c r="E622" i="3"/>
  <c r="B619" i="3"/>
  <c r="B616" i="3"/>
  <c r="D612" i="3"/>
  <c r="D609" i="3"/>
  <c r="A606" i="3"/>
  <c r="A602" i="3"/>
  <c r="A599" i="3"/>
  <c r="C595" i="3"/>
  <c r="C592" i="3"/>
  <c r="E588" i="3"/>
  <c r="B585" i="3"/>
  <c r="B582" i="3"/>
  <c r="B578" i="3"/>
  <c r="D575" i="3"/>
  <c r="D571" i="3"/>
  <c r="A568" i="3"/>
  <c r="A565" i="3"/>
  <c r="C561" i="3"/>
  <c r="C558" i="3"/>
  <c r="E554" i="3"/>
  <c r="E550" i="3"/>
  <c r="E547" i="3"/>
  <c r="B544" i="3"/>
  <c r="B541" i="3"/>
  <c r="D537" i="3"/>
  <c r="A534" i="3"/>
  <c r="A531" i="3"/>
  <c r="A527" i="3"/>
  <c r="C524" i="3"/>
  <c r="C520" i="3"/>
  <c r="E516" i="3"/>
  <c r="E513" i="3"/>
  <c r="B510" i="3"/>
  <c r="B507" i="3"/>
  <c r="D503" i="3"/>
  <c r="D499" i="3"/>
  <c r="D496" i="3"/>
  <c r="A493" i="3"/>
  <c r="A490" i="3"/>
  <c r="C486" i="3"/>
  <c r="E482" i="3"/>
  <c r="E479" i="3"/>
  <c r="E475" i="3"/>
  <c r="B473" i="3"/>
  <c r="B469" i="3"/>
  <c r="C466" i="3"/>
  <c r="B464" i="3"/>
  <c r="C461" i="3"/>
  <c r="B459" i="3"/>
  <c r="C456" i="3"/>
  <c r="D453" i="3"/>
  <c r="C451" i="3"/>
  <c r="D448" i="3"/>
  <c r="C446" i="3"/>
  <c r="D443" i="3"/>
  <c r="E440" i="3"/>
  <c r="D438" i="3"/>
  <c r="E435" i="3"/>
  <c r="D433" i="3"/>
  <c r="E430" i="3"/>
  <c r="A428" i="3"/>
  <c r="E425" i="3"/>
  <c r="A423" i="3"/>
  <c r="E420" i="3"/>
  <c r="A418" i="3"/>
  <c r="C416" i="3"/>
  <c r="E414" i="3"/>
  <c r="B413" i="3"/>
  <c r="D411" i="3"/>
  <c r="A410" i="3"/>
  <c r="C408" i="3"/>
  <c r="E406" i="3"/>
  <c r="B405" i="3"/>
  <c r="D403" i="3"/>
  <c r="A402" i="3"/>
  <c r="C400" i="3"/>
  <c r="E398" i="3"/>
  <c r="B397" i="3"/>
  <c r="D395" i="3"/>
  <c r="A394" i="3"/>
  <c r="C392" i="3"/>
  <c r="E390" i="3"/>
  <c r="B389" i="3"/>
  <c r="D387" i="3"/>
  <c r="A386" i="3"/>
  <c r="C384" i="3"/>
  <c r="E382" i="3"/>
  <c r="B381" i="3"/>
  <c r="D379" i="3"/>
  <c r="A378" i="3"/>
  <c r="C376" i="3"/>
  <c r="E374" i="3"/>
  <c r="B373" i="3"/>
  <c r="D371" i="3"/>
  <c r="A370" i="3"/>
  <c r="C368" i="3"/>
  <c r="E366" i="3"/>
  <c r="B365" i="3"/>
  <c r="D363" i="3"/>
  <c r="A362" i="3"/>
  <c r="C360" i="3"/>
  <c r="E358" i="3"/>
  <c r="B357" i="3"/>
  <c r="D355" i="3"/>
  <c r="A354" i="3"/>
  <c r="C352" i="3"/>
  <c r="E350" i="3"/>
  <c r="B349" i="3"/>
  <c r="D347" i="3"/>
  <c r="A346" i="3"/>
  <c r="C344" i="3"/>
  <c r="A670" i="3"/>
  <c r="A666" i="3"/>
  <c r="A663" i="3"/>
  <c r="C659" i="3"/>
  <c r="C656" i="3"/>
  <c r="E652" i="3"/>
  <c r="B649" i="3"/>
  <c r="B646" i="3"/>
  <c r="B642" i="3"/>
  <c r="D639" i="3"/>
  <c r="D635" i="3"/>
  <c r="A632" i="3"/>
  <c r="A629" i="3"/>
  <c r="C625" i="3"/>
  <c r="C622" i="3"/>
  <c r="E618" i="3"/>
  <c r="E614" i="3"/>
  <c r="E611" i="3"/>
  <c r="B608" i="3"/>
  <c r="B605" i="3"/>
  <c r="D601" i="3"/>
  <c r="A598" i="3"/>
  <c r="A595" i="3"/>
  <c r="A591" i="3"/>
  <c r="C588" i="3"/>
  <c r="C584" i="3"/>
  <c r="E580" i="3"/>
  <c r="E577" i="3"/>
  <c r="B574" i="3"/>
  <c r="B571" i="3"/>
  <c r="D567" i="3"/>
  <c r="D563" i="3"/>
  <c r="D560" i="3"/>
  <c r="A557" i="3"/>
  <c r="A554" i="3"/>
  <c r="C550" i="3"/>
  <c r="E546" i="3"/>
  <c r="E543" i="3"/>
  <c r="E539" i="3"/>
  <c r="B537" i="3"/>
  <c r="B533" i="3"/>
  <c r="D529" i="3"/>
  <c r="D526" i="3"/>
  <c r="A523" i="3"/>
  <c r="A520" i="3"/>
  <c r="C516" i="3"/>
  <c r="C512" i="3"/>
  <c r="C509" i="3"/>
  <c r="E505" i="3"/>
  <c r="E502" i="3"/>
  <c r="B499" i="3"/>
  <c r="D495" i="3"/>
  <c r="D492" i="3"/>
  <c r="D488" i="3"/>
  <c r="A486" i="3"/>
  <c r="A482" i="3"/>
  <c r="C478" i="3"/>
  <c r="C475" i="3"/>
  <c r="E471" i="3"/>
  <c r="E468" i="3"/>
  <c r="A466" i="3"/>
  <c r="B463" i="3"/>
  <c r="A461" i="3"/>
  <c r="B458" i="3"/>
  <c r="A456" i="3"/>
  <c r="B453" i="3"/>
  <c r="C450" i="3"/>
  <c r="B448" i="3"/>
  <c r="C445" i="3"/>
  <c r="B443" i="3"/>
  <c r="C440" i="3"/>
  <c r="D437" i="3"/>
  <c r="C435" i="3"/>
  <c r="D432" i="3"/>
  <c r="C430" i="3"/>
  <c r="D427" i="3"/>
  <c r="E424" i="3"/>
  <c r="D422" i="3"/>
  <c r="E419" i="3"/>
  <c r="D417" i="3"/>
  <c r="A416" i="3"/>
  <c r="C414" i="3"/>
  <c r="E412" i="3"/>
  <c r="B411" i="3"/>
  <c r="D409" i="3"/>
  <c r="A408" i="3"/>
  <c r="C406" i="3"/>
  <c r="E404" i="3"/>
  <c r="B403" i="3"/>
  <c r="D401" i="3"/>
  <c r="A400" i="3"/>
  <c r="C398" i="3"/>
  <c r="E396" i="3"/>
  <c r="B395" i="3"/>
  <c r="D393" i="3"/>
  <c r="A392" i="3"/>
  <c r="C390" i="3"/>
  <c r="E388" i="3"/>
  <c r="B387" i="3"/>
  <c r="D385" i="3"/>
  <c r="A384" i="3"/>
  <c r="C382" i="3"/>
  <c r="E380" i="3"/>
  <c r="B379" i="3"/>
  <c r="D377" i="3"/>
  <c r="A376" i="3"/>
  <c r="C374" i="3"/>
  <c r="E372" i="3"/>
  <c r="B371" i="3"/>
  <c r="D369" i="3"/>
  <c r="A368" i="3"/>
  <c r="C366" i="3"/>
  <c r="E364" i="3"/>
  <c r="B363" i="3"/>
  <c r="D361" i="3"/>
  <c r="A360" i="3"/>
  <c r="C358" i="3"/>
  <c r="E356" i="3"/>
  <c r="B355" i="3"/>
  <c r="D353" i="3"/>
  <c r="A352" i="3"/>
  <c r="C350" i="3"/>
  <c r="E348" i="3"/>
  <c r="B347" i="3"/>
  <c r="D345" i="3"/>
  <c r="A344" i="3"/>
  <c r="C342" i="3"/>
  <c r="C668" i="3"/>
  <c r="C661" i="3"/>
  <c r="E654" i="3"/>
  <c r="B648" i="3"/>
  <c r="D641" i="3"/>
  <c r="A634" i="3"/>
  <c r="C627" i="3"/>
  <c r="E620" i="3"/>
  <c r="B614" i="3"/>
  <c r="D607" i="3"/>
  <c r="A600" i="3"/>
  <c r="C593" i="3"/>
  <c r="E586" i="3"/>
  <c r="E579" i="3"/>
  <c r="B573" i="3"/>
  <c r="A566" i="3"/>
  <c r="A559" i="3"/>
  <c r="C552" i="3"/>
  <c r="E545" i="3"/>
  <c r="B539" i="3"/>
  <c r="D531" i="3"/>
  <c r="A525" i="3"/>
  <c r="C518" i="3"/>
  <c r="E511" i="3"/>
  <c r="B505" i="3"/>
  <c r="D497" i="3"/>
  <c r="A491" i="3"/>
  <c r="C484" i="3"/>
  <c r="C477" i="3"/>
  <c r="E470" i="3"/>
  <c r="E464" i="3"/>
  <c r="A460" i="3"/>
  <c r="B456" i="3"/>
  <c r="A452" i="3"/>
  <c r="A448" i="3"/>
  <c r="E443" i="3"/>
  <c r="B440" i="3"/>
  <c r="A437" i="3"/>
  <c r="E433" i="3"/>
  <c r="D429" i="3"/>
  <c r="C426" i="3"/>
  <c r="B423" i="3"/>
  <c r="D419" i="3"/>
  <c r="A417" i="3"/>
  <c r="A415" i="3"/>
  <c r="D412" i="3"/>
  <c r="D410" i="3"/>
  <c r="D408" i="3"/>
  <c r="B406" i="3"/>
  <c r="B404" i="3"/>
  <c r="B402" i="3"/>
  <c r="E399" i="3"/>
  <c r="E397" i="3"/>
  <c r="E395" i="3"/>
  <c r="C393" i="3"/>
  <c r="C391" i="3"/>
  <c r="C389" i="3"/>
  <c r="A387" i="3"/>
  <c r="A385" i="3"/>
  <c r="A383" i="3"/>
  <c r="D380" i="3"/>
  <c r="D378" i="3"/>
  <c r="D376" i="3"/>
  <c r="B374" i="3"/>
  <c r="B372" i="3"/>
  <c r="B370" i="3"/>
  <c r="E367" i="3"/>
  <c r="E365" i="3"/>
  <c r="E363" i="3"/>
  <c r="C361" i="3"/>
  <c r="C359" i="3"/>
  <c r="C357" i="3"/>
  <c r="A355" i="3"/>
  <c r="A353" i="3"/>
  <c r="A351" i="3"/>
  <c r="D348" i="3"/>
  <c r="D346" i="3"/>
  <c r="D344" i="3"/>
  <c r="D342" i="3"/>
  <c r="E340" i="3"/>
  <c r="B339" i="3"/>
  <c r="D337" i="3"/>
  <c r="A336" i="3"/>
  <c r="C334" i="3"/>
  <c r="E332" i="3"/>
  <c r="B331" i="3"/>
  <c r="D329" i="3"/>
  <c r="A328" i="3"/>
  <c r="C326" i="3"/>
  <c r="E324" i="3"/>
  <c r="B323" i="3"/>
  <c r="D321" i="3"/>
  <c r="A320" i="3"/>
  <c r="C318" i="3"/>
  <c r="E316" i="3"/>
  <c r="B315" i="3"/>
  <c r="D313" i="3"/>
  <c r="A312" i="3"/>
  <c r="C310" i="3"/>
  <c r="E308" i="3"/>
  <c r="B307" i="3"/>
  <c r="D305" i="3"/>
  <c r="A304" i="3"/>
  <c r="C302" i="3"/>
  <c r="E300" i="3"/>
  <c r="B299" i="3"/>
  <c r="D297" i="3"/>
  <c r="A296" i="3"/>
  <c r="C294" i="3"/>
  <c r="E292" i="3"/>
  <c r="B291" i="3"/>
  <c r="D289" i="3"/>
  <c r="A288" i="3"/>
  <c r="C286" i="3"/>
  <c r="E284" i="3"/>
  <c r="B283" i="3"/>
  <c r="D281" i="3"/>
  <c r="A280" i="3"/>
  <c r="C278" i="3"/>
  <c r="E276" i="3"/>
  <c r="B275" i="3"/>
  <c r="D273" i="3"/>
  <c r="A272" i="3"/>
  <c r="C270" i="3"/>
  <c r="E268" i="3"/>
  <c r="B267" i="3"/>
  <c r="D265" i="3"/>
  <c r="B667" i="3"/>
  <c r="D659" i="3"/>
  <c r="A653" i="3"/>
  <c r="C646" i="3"/>
  <c r="E639" i="3"/>
  <c r="B633" i="3"/>
  <c r="D625" i="3"/>
  <c r="A619" i="3"/>
  <c r="C612" i="3"/>
  <c r="C605" i="3"/>
  <c r="E598" i="3"/>
  <c r="D591" i="3"/>
  <c r="D584" i="3"/>
  <c r="A578" i="3"/>
  <c r="C571" i="3"/>
  <c r="E564" i="3"/>
  <c r="B557" i="3"/>
  <c r="D550" i="3"/>
  <c r="A544" i="3"/>
  <c r="C537" i="3"/>
  <c r="E530" i="3"/>
  <c r="B523" i="3"/>
  <c r="D516" i="3"/>
  <c r="A510" i="3"/>
  <c r="A503" i="3"/>
  <c r="C496" i="3"/>
  <c r="B489" i="3"/>
  <c r="B482" i="3"/>
  <c r="D475" i="3"/>
  <c r="A469" i="3"/>
  <c r="A464" i="3"/>
  <c r="E459" i="3"/>
  <c r="B455" i="3"/>
  <c r="D451" i="3"/>
  <c r="B447" i="3"/>
  <c r="C443" i="3"/>
  <c r="A440" i="3"/>
  <c r="E436" i="3"/>
  <c r="E432" i="3"/>
  <c r="C429" i="3"/>
  <c r="B426" i="3"/>
  <c r="E422" i="3"/>
  <c r="C419" i="3"/>
  <c r="E416" i="3"/>
  <c r="D414" i="3"/>
  <c r="C412" i="3"/>
  <c r="C410" i="3"/>
  <c r="B408" i="3"/>
  <c r="A406" i="3"/>
  <c r="A404" i="3"/>
  <c r="E401" i="3"/>
  <c r="D399" i="3"/>
  <c r="D397" i="3"/>
  <c r="C395" i="3"/>
  <c r="B393" i="3"/>
  <c r="B391" i="3"/>
  <c r="A389" i="3"/>
  <c r="E386" i="3"/>
  <c r="E384" i="3"/>
  <c r="D382" i="3"/>
  <c r="C380" i="3"/>
  <c r="C378" i="3"/>
  <c r="B376" i="3"/>
  <c r="A374" i="3"/>
  <c r="A372" i="3"/>
  <c r="E369" i="3"/>
  <c r="D367" i="3"/>
  <c r="D365" i="3"/>
  <c r="C363" i="3"/>
  <c r="B361" i="3"/>
  <c r="B359" i="3"/>
  <c r="A357" i="3"/>
  <c r="E354" i="3"/>
  <c r="E352" i="3"/>
  <c r="D350" i="3"/>
  <c r="C348" i="3"/>
  <c r="C346" i="3"/>
  <c r="B344" i="3"/>
  <c r="B342" i="3"/>
  <c r="D340" i="3"/>
  <c r="A339" i="3"/>
  <c r="C337" i="3"/>
  <c r="E335" i="3"/>
  <c r="B334" i="3"/>
  <c r="D332" i="3"/>
  <c r="A331" i="3"/>
  <c r="C329" i="3"/>
  <c r="E327" i="3"/>
  <c r="B326" i="3"/>
  <c r="D324" i="3"/>
  <c r="A323" i="3"/>
  <c r="C321" i="3"/>
  <c r="E319" i="3"/>
  <c r="B318" i="3"/>
  <c r="D316" i="3"/>
  <c r="A315" i="3"/>
  <c r="C313" i="3"/>
  <c r="E311" i="3"/>
  <c r="B310" i="3"/>
  <c r="D308" i="3"/>
  <c r="A307" i="3"/>
  <c r="C305" i="3"/>
  <c r="E303" i="3"/>
  <c r="B302" i="3"/>
  <c r="D300" i="3"/>
  <c r="A299" i="3"/>
  <c r="C297" i="3"/>
  <c r="E295" i="3"/>
  <c r="B294" i="3"/>
  <c r="D292" i="3"/>
  <c r="A291" i="3"/>
  <c r="C289" i="3"/>
  <c r="E287" i="3"/>
  <c r="B286" i="3"/>
  <c r="D284" i="3"/>
  <c r="A283" i="3"/>
  <c r="C281" i="3"/>
  <c r="E279" i="3"/>
  <c r="B278" i="3"/>
  <c r="D276" i="3"/>
  <c r="A275" i="3"/>
  <c r="C273" i="3"/>
  <c r="E271" i="3"/>
  <c r="B270" i="3"/>
  <c r="D268" i="3"/>
  <c r="A267" i="3"/>
  <c r="C265" i="3"/>
  <c r="E263" i="3"/>
  <c r="D665" i="3"/>
  <c r="A659" i="3"/>
  <c r="C652" i="3"/>
  <c r="E644" i="3"/>
  <c r="B638" i="3"/>
  <c r="D631" i="3"/>
  <c r="D624" i="3"/>
  <c r="A618" i="3"/>
  <c r="E610" i="3"/>
  <c r="E603" i="3"/>
  <c r="B597" i="3"/>
  <c r="D590" i="3"/>
  <c r="A584" i="3"/>
  <c r="C576" i="3"/>
  <c r="E569" i="3"/>
  <c r="B563" i="3"/>
  <c r="D556" i="3"/>
  <c r="A550" i="3"/>
  <c r="C542" i="3"/>
  <c r="E535" i="3"/>
  <c r="B529" i="3"/>
  <c r="B522" i="3"/>
  <c r="D515" i="3"/>
  <c r="C508" i="3"/>
  <c r="C501" i="3"/>
  <c r="E494" i="3"/>
  <c r="B488" i="3"/>
  <c r="D481" i="3"/>
  <c r="A474" i="3"/>
  <c r="E467" i="3"/>
  <c r="E462" i="3"/>
  <c r="C458" i="3"/>
  <c r="E454" i="3"/>
  <c r="B450" i="3"/>
  <c r="D446" i="3"/>
  <c r="B442" i="3"/>
  <c r="A439" i="3"/>
  <c r="D435" i="3"/>
  <c r="B432" i="3"/>
  <c r="A429" i="3"/>
  <c r="D425" i="3"/>
  <c r="D421" i="3"/>
  <c r="C418" i="3"/>
  <c r="B416" i="3"/>
  <c r="A414" i="3"/>
  <c r="A412" i="3"/>
  <c r="E409" i="3"/>
  <c r="D407" i="3"/>
  <c r="D405" i="3"/>
  <c r="C403" i="3"/>
  <c r="B401" i="3"/>
  <c r="B399" i="3"/>
  <c r="A397" i="3"/>
  <c r="E394" i="3"/>
  <c r="E392" i="3"/>
  <c r="D390" i="3"/>
  <c r="C388" i="3"/>
  <c r="C386" i="3"/>
  <c r="B384" i="3"/>
  <c r="A382" i="3"/>
  <c r="A380" i="3"/>
  <c r="E377" i="3"/>
  <c r="D375" i="3"/>
  <c r="D373" i="3"/>
  <c r="C371" i="3"/>
  <c r="B369" i="3"/>
  <c r="B367" i="3"/>
  <c r="A365" i="3"/>
  <c r="E362" i="3"/>
  <c r="E360" i="3"/>
  <c r="D358" i="3"/>
  <c r="C356" i="3"/>
  <c r="C354" i="3"/>
  <c r="B352" i="3"/>
  <c r="A350" i="3"/>
  <c r="A348" i="3"/>
  <c r="E345" i="3"/>
  <c r="D343" i="3"/>
  <c r="E341" i="3"/>
  <c r="B340" i="3"/>
  <c r="D338" i="3"/>
  <c r="A337" i="3"/>
  <c r="C335" i="3"/>
  <c r="E333" i="3"/>
  <c r="B332" i="3"/>
  <c r="D330" i="3"/>
  <c r="A329" i="3"/>
  <c r="C327" i="3"/>
  <c r="E325" i="3"/>
  <c r="B324" i="3"/>
  <c r="D322" i="3"/>
  <c r="A321" i="3"/>
  <c r="C319" i="3"/>
  <c r="E317" i="3"/>
  <c r="B316" i="3"/>
  <c r="D314" i="3"/>
  <c r="A313" i="3"/>
  <c r="C311" i="3"/>
  <c r="E309" i="3"/>
  <c r="B308" i="3"/>
  <c r="D306" i="3"/>
  <c r="A305" i="3"/>
  <c r="C303" i="3"/>
  <c r="E301" i="3"/>
  <c r="B300" i="3"/>
  <c r="D298" i="3"/>
  <c r="A297" i="3"/>
  <c r="C295" i="3"/>
  <c r="E293" i="3"/>
  <c r="B292" i="3"/>
  <c r="D290" i="3"/>
  <c r="A289" i="3"/>
  <c r="C287" i="3"/>
  <c r="E285" i="3"/>
  <c r="B284" i="3"/>
  <c r="D282" i="3"/>
  <c r="A281" i="3"/>
  <c r="C279" i="3"/>
  <c r="E277" i="3"/>
  <c r="B276" i="3"/>
  <c r="D274" i="3"/>
  <c r="A273" i="3"/>
  <c r="C271" i="3"/>
  <c r="E269" i="3"/>
  <c r="B268" i="3"/>
  <c r="D266" i="3"/>
  <c r="A265" i="3"/>
  <c r="C263" i="3"/>
  <c r="E261" i="3"/>
  <c r="B260" i="3"/>
  <c r="D258" i="3"/>
  <c r="A257" i="3"/>
  <c r="C255" i="3"/>
  <c r="E253" i="3"/>
  <c r="B252" i="3"/>
  <c r="D250" i="3"/>
  <c r="A249" i="3"/>
  <c r="C247" i="3"/>
  <c r="E245" i="3"/>
  <c r="B244" i="3"/>
  <c r="D242" i="3"/>
  <c r="A241" i="3"/>
  <c r="C239" i="3"/>
  <c r="E237" i="3"/>
  <c r="B236" i="3"/>
  <c r="D234" i="3"/>
  <c r="A233" i="3"/>
  <c r="C231" i="3"/>
  <c r="E229" i="3"/>
  <c r="B228" i="3"/>
  <c r="D226" i="3"/>
  <c r="A225" i="3"/>
  <c r="C223" i="3"/>
  <c r="E221" i="3"/>
  <c r="B220" i="3"/>
  <c r="D218" i="3"/>
  <c r="A217" i="3"/>
  <c r="C215" i="3"/>
  <c r="E213" i="3"/>
  <c r="B212" i="3"/>
  <c r="D210" i="3"/>
  <c r="A209" i="3"/>
  <c r="C207" i="3"/>
  <c r="E205" i="3"/>
  <c r="B204" i="3"/>
  <c r="D202" i="3"/>
  <c r="A201" i="3"/>
  <c r="C199" i="3"/>
  <c r="E197" i="3"/>
  <c r="B196" i="3"/>
  <c r="D194" i="3"/>
  <c r="A193" i="3"/>
  <c r="C191" i="3"/>
  <c r="E189" i="3"/>
  <c r="B188" i="3"/>
  <c r="D186" i="3"/>
  <c r="A185" i="3"/>
  <c r="C183" i="3"/>
  <c r="E181" i="3"/>
  <c r="B180" i="3"/>
  <c r="D178" i="3"/>
  <c r="A177" i="3"/>
  <c r="C175" i="3"/>
  <c r="E173" i="3"/>
  <c r="B172" i="3"/>
  <c r="D170" i="3"/>
  <c r="A169" i="3"/>
  <c r="C167" i="3"/>
  <c r="E165" i="3"/>
  <c r="B164" i="3"/>
  <c r="D162" i="3"/>
  <c r="A161" i="3"/>
  <c r="C159" i="3"/>
  <c r="E157" i="3"/>
  <c r="B156" i="3"/>
  <c r="D154" i="3"/>
  <c r="A153" i="3"/>
  <c r="C151" i="3"/>
  <c r="E149" i="3"/>
  <c r="B148" i="3"/>
  <c r="D146" i="3"/>
  <c r="A145" i="3"/>
  <c r="C143" i="3"/>
  <c r="E141" i="3"/>
  <c r="B140" i="3"/>
  <c r="D138" i="3"/>
  <c r="A137" i="3"/>
  <c r="C135" i="3"/>
  <c r="E133" i="3"/>
  <c r="B132" i="3"/>
  <c r="D130" i="3"/>
  <c r="A129" i="3"/>
  <c r="C127" i="3"/>
  <c r="E125" i="3"/>
  <c r="B124" i="3"/>
  <c r="C665" i="3"/>
  <c r="E658" i="3"/>
  <c r="B651" i="3"/>
  <c r="D644" i="3"/>
  <c r="A638" i="3"/>
  <c r="A631" i="3"/>
  <c r="C624" i="3"/>
  <c r="B617" i="3"/>
  <c r="B610" i="3"/>
  <c r="D603" i="3"/>
  <c r="A597" i="3"/>
  <c r="C590" i="3"/>
  <c r="E582" i="3"/>
  <c r="B576" i="3"/>
  <c r="D569" i="3"/>
  <c r="A563" i="3"/>
  <c r="C556" i="3"/>
  <c r="E548" i="3"/>
  <c r="B542" i="3"/>
  <c r="D535" i="3"/>
  <c r="D528" i="3"/>
  <c r="A522" i="3"/>
  <c r="E514" i="3"/>
  <c r="E507" i="3"/>
  <c r="B501" i="3"/>
  <c r="D494" i="3"/>
  <c r="A488" i="3"/>
  <c r="C480" i="3"/>
  <c r="E473" i="3"/>
  <c r="D467" i="3"/>
  <c r="D462" i="3"/>
  <c r="A458" i="3"/>
  <c r="C454" i="3"/>
  <c r="A450" i="3"/>
  <c r="D445" i="3"/>
  <c r="A442" i="3"/>
  <c r="E438" i="3"/>
  <c r="B435" i="3"/>
  <c r="A432" i="3"/>
  <c r="E428" i="3"/>
  <c r="D424" i="3"/>
  <c r="C421" i="3"/>
  <c r="B418" i="3"/>
  <c r="E415" i="3"/>
  <c r="E413" i="3"/>
  <c r="E411" i="3"/>
  <c r="C409" i="3"/>
  <c r="C407" i="3"/>
  <c r="C405" i="3"/>
  <c r="A403" i="3"/>
  <c r="A401" i="3"/>
  <c r="A399" i="3"/>
  <c r="D396" i="3"/>
  <c r="D394" i="3"/>
  <c r="D392" i="3"/>
  <c r="B390" i="3"/>
  <c r="B388" i="3"/>
  <c r="B386" i="3"/>
  <c r="B670" i="3"/>
  <c r="D663" i="3"/>
  <c r="D656" i="3"/>
  <c r="A650" i="3"/>
  <c r="E642" i="3"/>
  <c r="E635" i="3"/>
  <c r="B629" i="3"/>
  <c r="D622" i="3"/>
  <c r="A616" i="3"/>
  <c r="C608" i="3"/>
  <c r="E601" i="3"/>
  <c r="B595" i="3"/>
  <c r="D588" i="3"/>
  <c r="A582" i="3"/>
  <c r="C574" i="3"/>
  <c r="E567" i="3"/>
  <c r="B561" i="3"/>
  <c r="B554" i="3"/>
  <c r="D547" i="3"/>
  <c r="C540" i="3"/>
  <c r="C533" i="3"/>
  <c r="E526" i="3"/>
  <c r="B520" i="3"/>
  <c r="D513" i="3"/>
  <c r="A506" i="3"/>
  <c r="C499" i="3"/>
  <c r="E492" i="3"/>
  <c r="B486" i="3"/>
  <c r="D479" i="3"/>
  <c r="A472" i="3"/>
  <c r="B466" i="3"/>
  <c r="D461" i="3"/>
  <c r="E457" i="3"/>
  <c r="C453" i="3"/>
  <c r="E449" i="3"/>
  <c r="B445" i="3"/>
  <c r="E441" i="3"/>
  <c r="C438" i="3"/>
  <c r="C434" i="3"/>
  <c r="B431" i="3"/>
  <c r="E427" i="3"/>
  <c r="C424" i="3"/>
  <c r="B421" i="3"/>
  <c r="E417" i="3"/>
  <c r="D415" i="3"/>
  <c r="D413" i="3"/>
  <c r="C411" i="3"/>
  <c r="B409" i="3"/>
  <c r="B407" i="3"/>
  <c r="A405" i="3"/>
  <c r="E402" i="3"/>
  <c r="E400" i="3"/>
  <c r="D398" i="3"/>
  <c r="C396" i="3"/>
  <c r="C394" i="3"/>
  <c r="B392" i="3"/>
  <c r="A390" i="3"/>
  <c r="A388" i="3"/>
  <c r="E385" i="3"/>
  <c r="D383" i="3"/>
  <c r="D381" i="3"/>
  <c r="C379" i="3"/>
  <c r="B377" i="3"/>
  <c r="B375" i="3"/>
  <c r="A373" i="3"/>
  <c r="E370" i="3"/>
  <c r="E368" i="3"/>
  <c r="D366" i="3"/>
  <c r="C364" i="3"/>
  <c r="C362" i="3"/>
  <c r="B360" i="3"/>
  <c r="A358" i="3"/>
  <c r="A356" i="3"/>
  <c r="E353" i="3"/>
  <c r="D351" i="3"/>
  <c r="D349" i="3"/>
  <c r="C347" i="3"/>
  <c r="B345" i="3"/>
  <c r="B343" i="3"/>
  <c r="C341" i="3"/>
  <c r="E339" i="3"/>
  <c r="B338" i="3"/>
  <c r="D336" i="3"/>
  <c r="A335" i="3"/>
  <c r="C333" i="3"/>
  <c r="E331" i="3"/>
  <c r="B330" i="3"/>
  <c r="D328" i="3"/>
  <c r="A327" i="3"/>
  <c r="C325" i="3"/>
  <c r="E323" i="3"/>
  <c r="B322" i="3"/>
  <c r="D320" i="3"/>
  <c r="A319" i="3"/>
  <c r="C317" i="3"/>
  <c r="E315" i="3"/>
  <c r="B314" i="3"/>
  <c r="D312" i="3"/>
  <c r="A311" i="3"/>
  <c r="C309" i="3"/>
  <c r="E307" i="3"/>
  <c r="B306" i="3"/>
  <c r="D304" i="3"/>
  <c r="A303" i="3"/>
  <c r="C301" i="3"/>
  <c r="E299" i="3"/>
  <c r="B298" i="3"/>
  <c r="D296" i="3"/>
  <c r="A295" i="3"/>
  <c r="C293" i="3"/>
  <c r="E291" i="3"/>
  <c r="B290" i="3"/>
  <c r="D288" i="3"/>
  <c r="A287" i="3"/>
  <c r="C285" i="3"/>
  <c r="E283" i="3"/>
  <c r="B282" i="3"/>
  <c r="D280" i="3"/>
  <c r="A279" i="3"/>
  <c r="C277" i="3"/>
  <c r="E275" i="3"/>
  <c r="B274" i="3"/>
  <c r="D272" i="3"/>
  <c r="A271" i="3"/>
  <c r="C269" i="3"/>
  <c r="E267" i="3"/>
  <c r="B266" i="3"/>
  <c r="C669" i="3"/>
  <c r="E662" i="3"/>
  <c r="D655" i="3"/>
  <c r="D648" i="3"/>
  <c r="A642" i="3"/>
  <c r="C635" i="3"/>
  <c r="E628" i="3"/>
  <c r="B621" i="3"/>
  <c r="D614" i="3"/>
  <c r="A608" i="3"/>
  <c r="C601" i="3"/>
  <c r="E594" i="3"/>
  <c r="B587" i="3"/>
  <c r="D580" i="3"/>
  <c r="A574" i="3"/>
  <c r="A567" i="3"/>
  <c r="C560" i="3"/>
  <c r="B553" i="3"/>
  <c r="B546" i="3"/>
  <c r="D539" i="3"/>
  <c r="A533" i="3"/>
  <c r="C526" i="3"/>
  <c r="E518" i="3"/>
  <c r="B512" i="3"/>
  <c r="D505" i="3"/>
  <c r="A499" i="3"/>
  <c r="C492" i="3"/>
  <c r="E484" i="3"/>
  <c r="B478" i="3"/>
  <c r="D471" i="3"/>
  <c r="E465" i="3"/>
  <c r="B461" i="3"/>
  <c r="D457" i="3"/>
  <c r="A453" i="3"/>
  <c r="E448" i="3"/>
  <c r="A445" i="3"/>
  <c r="D441" i="3"/>
  <c r="C437" i="3"/>
  <c r="B434" i="3"/>
  <c r="A431" i="3"/>
  <c r="C427" i="3"/>
  <c r="B424" i="3"/>
  <c r="A421" i="3"/>
  <c r="C417" i="3"/>
  <c r="C415" i="3"/>
  <c r="C413" i="3"/>
  <c r="A411" i="3"/>
  <c r="A409" i="3"/>
  <c r="A407" i="3"/>
  <c r="D404" i="3"/>
  <c r="D402" i="3"/>
  <c r="D400" i="3"/>
  <c r="B398" i="3"/>
  <c r="B396" i="3"/>
  <c r="B394" i="3"/>
  <c r="E391" i="3"/>
  <c r="E389" i="3"/>
  <c r="E387" i="3"/>
  <c r="C385" i="3"/>
  <c r="C383" i="3"/>
  <c r="C381" i="3"/>
  <c r="A379" i="3"/>
  <c r="A377" i="3"/>
  <c r="A375" i="3"/>
  <c r="D372" i="3"/>
  <c r="D370" i="3"/>
  <c r="D368" i="3"/>
  <c r="B366" i="3"/>
  <c r="B364" i="3"/>
  <c r="B362" i="3"/>
  <c r="E359" i="3"/>
  <c r="E357" i="3"/>
  <c r="E355" i="3"/>
  <c r="C353" i="3"/>
  <c r="C351" i="3"/>
  <c r="C349" i="3"/>
  <c r="A347" i="3"/>
  <c r="A345" i="3"/>
  <c r="A343" i="3"/>
  <c r="B341" i="3"/>
  <c r="D339" i="3"/>
  <c r="A338" i="3"/>
  <c r="C336" i="3"/>
  <c r="E334" i="3"/>
  <c r="B333" i="3"/>
  <c r="D331" i="3"/>
  <c r="A330" i="3"/>
  <c r="C328" i="3"/>
  <c r="E326" i="3"/>
  <c r="B325" i="3"/>
  <c r="D323" i="3"/>
  <c r="A322" i="3"/>
  <c r="C320" i="3"/>
  <c r="E318" i="3"/>
  <c r="B317" i="3"/>
  <c r="D315" i="3"/>
  <c r="A314" i="3"/>
  <c r="C312" i="3"/>
  <c r="E310" i="3"/>
  <c r="B309" i="3"/>
  <c r="D307" i="3"/>
  <c r="A306" i="3"/>
  <c r="C304" i="3"/>
  <c r="E302" i="3"/>
  <c r="B301" i="3"/>
  <c r="D299" i="3"/>
  <c r="A298" i="3"/>
  <c r="C296" i="3"/>
  <c r="E294" i="3"/>
  <c r="B293" i="3"/>
  <c r="D291" i="3"/>
  <c r="A290" i="3"/>
  <c r="C288" i="3"/>
  <c r="A662" i="3"/>
  <c r="B635" i="3"/>
  <c r="E607" i="3"/>
  <c r="C580" i="3"/>
  <c r="D552" i="3"/>
  <c r="B525" i="3"/>
  <c r="E498" i="3"/>
  <c r="A471" i="3"/>
  <c r="E452" i="3"/>
  <c r="B437" i="3"/>
  <c r="A424" i="3"/>
  <c r="A413" i="3"/>
  <c r="C404" i="3"/>
  <c r="A396" i="3"/>
  <c r="C387" i="3"/>
  <c r="A381" i="3"/>
  <c r="C375" i="3"/>
  <c r="C369" i="3"/>
  <c r="A364" i="3"/>
  <c r="B358" i="3"/>
  <c r="D352" i="3"/>
  <c r="E346" i="3"/>
  <c r="D341" i="3"/>
  <c r="B337" i="3"/>
  <c r="A333" i="3"/>
  <c r="E328" i="3"/>
  <c r="C324" i="3"/>
  <c r="B320" i="3"/>
  <c r="A316" i="3"/>
  <c r="D311" i="3"/>
  <c r="C307" i="3"/>
  <c r="B303" i="3"/>
  <c r="E298" i="3"/>
  <c r="D294" i="3"/>
  <c r="C290" i="3"/>
  <c r="D286" i="3"/>
  <c r="C283" i="3"/>
  <c r="B280" i="3"/>
  <c r="A277" i="3"/>
  <c r="E273" i="3"/>
  <c r="D270" i="3"/>
  <c r="C267" i="3"/>
  <c r="C264" i="3"/>
  <c r="C262" i="3"/>
  <c r="D260" i="3"/>
  <c r="E258" i="3"/>
  <c r="E256" i="3"/>
  <c r="A255" i="3"/>
  <c r="B253" i="3"/>
  <c r="C251" i="3"/>
  <c r="D249" i="3"/>
  <c r="E247" i="3"/>
  <c r="A246" i="3"/>
  <c r="A244" i="3"/>
  <c r="B242" i="3"/>
  <c r="C240" i="3"/>
  <c r="D238" i="3"/>
  <c r="E236" i="3"/>
  <c r="A235" i="3"/>
  <c r="B233" i="3"/>
  <c r="B231" i="3"/>
  <c r="C229" i="3"/>
  <c r="D227" i="3"/>
  <c r="E225" i="3"/>
  <c r="A224" i="3"/>
  <c r="B222" i="3"/>
  <c r="C220" i="3"/>
  <c r="C218" i="3"/>
  <c r="D216" i="3"/>
  <c r="E214" i="3"/>
  <c r="A213" i="3"/>
  <c r="B211" i="3"/>
  <c r="C209" i="3"/>
  <c r="D207" i="3"/>
  <c r="D205" i="3"/>
  <c r="E203" i="3"/>
  <c r="A202" i="3"/>
  <c r="B200" i="3"/>
  <c r="C198" i="3"/>
  <c r="D196" i="3"/>
  <c r="E194" i="3"/>
  <c r="E192" i="3"/>
  <c r="A191" i="3"/>
  <c r="B189" i="3"/>
  <c r="C187" i="3"/>
  <c r="D185" i="3"/>
  <c r="E183" i="3"/>
  <c r="A182" i="3"/>
  <c r="A180" i="3"/>
  <c r="B178" i="3"/>
  <c r="C176" i="3"/>
  <c r="D174" i="3"/>
  <c r="E172" i="3"/>
  <c r="A171" i="3"/>
  <c r="B169" i="3"/>
  <c r="B167" i="3"/>
  <c r="C165" i="3"/>
  <c r="D163" i="3"/>
  <c r="E161" i="3"/>
  <c r="A160" i="3"/>
  <c r="B158" i="3"/>
  <c r="C156" i="3"/>
  <c r="C154" i="3"/>
  <c r="D152" i="3"/>
  <c r="E150" i="3"/>
  <c r="A149" i="3"/>
  <c r="B147" i="3"/>
  <c r="C145" i="3"/>
  <c r="D143" i="3"/>
  <c r="D141" i="3"/>
  <c r="E139" i="3"/>
  <c r="A138" i="3"/>
  <c r="B136" i="3"/>
  <c r="C134" i="3"/>
  <c r="D132" i="3"/>
  <c r="E130" i="3"/>
  <c r="E128" i="3"/>
  <c r="A127" i="3"/>
  <c r="B125" i="3"/>
  <c r="C123" i="3"/>
  <c r="E121" i="3"/>
  <c r="B120" i="3"/>
  <c r="D118" i="3"/>
  <c r="A117" i="3"/>
  <c r="C115" i="3"/>
  <c r="E113" i="3"/>
  <c r="B112" i="3"/>
  <c r="D110" i="3"/>
  <c r="A109" i="3"/>
  <c r="C107" i="3"/>
  <c r="E105" i="3"/>
  <c r="B104" i="3"/>
  <c r="D102" i="3"/>
  <c r="A101" i="3"/>
  <c r="C99" i="3"/>
  <c r="E97" i="3"/>
  <c r="B96" i="3"/>
  <c r="D94" i="3"/>
  <c r="A93" i="3"/>
  <c r="C91" i="3"/>
  <c r="E89" i="3"/>
  <c r="B88" i="3"/>
  <c r="D86" i="3"/>
  <c r="A85" i="3"/>
  <c r="C83" i="3"/>
  <c r="E81" i="3"/>
  <c r="B80" i="3"/>
  <c r="D78" i="3"/>
  <c r="A77" i="3"/>
  <c r="C75" i="3"/>
  <c r="E73" i="3"/>
  <c r="B72" i="3"/>
  <c r="D70" i="3"/>
  <c r="A69" i="3"/>
  <c r="C67" i="3"/>
  <c r="E65" i="3"/>
  <c r="B64" i="3"/>
  <c r="D62" i="3"/>
  <c r="A61" i="3"/>
  <c r="C59" i="3"/>
  <c r="E57" i="3"/>
  <c r="B56" i="3"/>
  <c r="D54" i="3"/>
  <c r="A53" i="3"/>
  <c r="C51" i="3"/>
  <c r="E49" i="3"/>
  <c r="B48" i="3"/>
  <c r="D46" i="3"/>
  <c r="A45" i="3"/>
  <c r="C43" i="3"/>
  <c r="E41" i="3"/>
  <c r="B40" i="3"/>
  <c r="D38" i="3"/>
  <c r="A37" i="3"/>
  <c r="C35" i="3"/>
  <c r="E33" i="3"/>
  <c r="B32" i="3"/>
  <c r="D30" i="3"/>
  <c r="A29" i="3"/>
  <c r="C27" i="3"/>
  <c r="E25" i="3"/>
  <c r="B24" i="3"/>
  <c r="D22" i="3"/>
  <c r="A21" i="3"/>
  <c r="C19" i="3"/>
  <c r="E17" i="3"/>
  <c r="B16" i="3"/>
  <c r="D14" i="3"/>
  <c r="A13" i="3"/>
  <c r="C11" i="3"/>
  <c r="E9" i="3"/>
  <c r="B8" i="3"/>
  <c r="D6" i="3"/>
  <c r="A5" i="3"/>
  <c r="C3" i="3"/>
  <c r="B659" i="3"/>
  <c r="E631" i="3"/>
  <c r="C604" i="3"/>
  <c r="D577" i="3"/>
  <c r="B550" i="3"/>
  <c r="E522" i="3"/>
  <c r="A495" i="3"/>
  <c r="A468" i="3"/>
  <c r="B451" i="3"/>
  <c r="A436" i="3"/>
  <c r="C422" i="3"/>
  <c r="B412" i="3"/>
  <c r="E403" i="3"/>
  <c r="A395" i="3"/>
  <c r="D386" i="3"/>
  <c r="B380" i="3"/>
  <c r="D374" i="3"/>
  <c r="A369" i="3"/>
  <c r="A363" i="3"/>
  <c r="D357" i="3"/>
  <c r="E351" i="3"/>
  <c r="B346" i="3"/>
  <c r="A341" i="3"/>
  <c r="E336" i="3"/>
  <c r="C332" i="3"/>
  <c r="B328" i="3"/>
  <c r="A324" i="3"/>
  <c r="D319" i="3"/>
  <c r="C315" i="3"/>
  <c r="B311" i="3"/>
  <c r="E306" i="3"/>
  <c r="D302" i="3"/>
  <c r="C298" i="3"/>
  <c r="A294" i="3"/>
  <c r="E289" i="3"/>
  <c r="A286" i="3"/>
  <c r="E282" i="3"/>
  <c r="D279" i="3"/>
  <c r="C276" i="3"/>
  <c r="B273" i="3"/>
  <c r="A270" i="3"/>
  <c r="E266" i="3"/>
  <c r="B264" i="3"/>
  <c r="B262" i="3"/>
  <c r="C260" i="3"/>
  <c r="C258" i="3"/>
  <c r="D256" i="3"/>
  <c r="E254" i="3"/>
  <c r="A253" i="3"/>
  <c r="B251" i="3"/>
  <c r="C249" i="3"/>
  <c r="D247" i="3"/>
  <c r="D245" i="3"/>
  <c r="E243" i="3"/>
  <c r="A242" i="3"/>
  <c r="B240" i="3"/>
  <c r="C238" i="3"/>
  <c r="D236" i="3"/>
  <c r="E234" i="3"/>
  <c r="E232" i="3"/>
  <c r="A231" i="3"/>
  <c r="B229" i="3"/>
  <c r="C227" i="3"/>
  <c r="D225" i="3"/>
  <c r="E223" i="3"/>
  <c r="A222" i="3"/>
  <c r="A220" i="3"/>
  <c r="B218" i="3"/>
  <c r="C216" i="3"/>
  <c r="D214" i="3"/>
  <c r="E212" i="3"/>
  <c r="A211" i="3"/>
  <c r="B209" i="3"/>
  <c r="B207" i="3"/>
  <c r="C205" i="3"/>
  <c r="D203" i="3"/>
  <c r="E201" i="3"/>
  <c r="A200" i="3"/>
  <c r="B198" i="3"/>
  <c r="C196" i="3"/>
  <c r="C194" i="3"/>
  <c r="D192" i="3"/>
  <c r="E190" i="3"/>
  <c r="A189" i="3"/>
  <c r="B187" i="3"/>
  <c r="C185" i="3"/>
  <c r="D183" i="3"/>
  <c r="D181" i="3"/>
  <c r="E179" i="3"/>
  <c r="A178" i="3"/>
  <c r="B176" i="3"/>
  <c r="C174" i="3"/>
  <c r="D172" i="3"/>
  <c r="E170" i="3"/>
  <c r="E168" i="3"/>
  <c r="A167" i="3"/>
  <c r="B165" i="3"/>
  <c r="C163" i="3"/>
  <c r="D161" i="3"/>
  <c r="E159" i="3"/>
  <c r="A158" i="3"/>
  <c r="A156" i="3"/>
  <c r="B154" i="3"/>
  <c r="C152" i="3"/>
  <c r="D150" i="3"/>
  <c r="E148" i="3"/>
  <c r="A147" i="3"/>
  <c r="B145" i="3"/>
  <c r="B143" i="3"/>
  <c r="C141" i="3"/>
  <c r="D139" i="3"/>
  <c r="E137" i="3"/>
  <c r="A136" i="3"/>
  <c r="B134" i="3"/>
  <c r="C132" i="3"/>
  <c r="C130" i="3"/>
  <c r="D128" i="3"/>
  <c r="E126" i="3"/>
  <c r="A125" i="3"/>
  <c r="B123" i="3"/>
  <c r="D121" i="3"/>
  <c r="A120" i="3"/>
  <c r="C118" i="3"/>
  <c r="E116" i="3"/>
  <c r="B115" i="3"/>
  <c r="D113" i="3"/>
  <c r="A112" i="3"/>
  <c r="A655" i="3"/>
  <c r="D627" i="3"/>
  <c r="B601" i="3"/>
  <c r="C573" i="3"/>
  <c r="A546" i="3"/>
  <c r="D518" i="3"/>
  <c r="B491" i="3"/>
  <c r="D465" i="3"/>
  <c r="C448" i="3"/>
  <c r="A434" i="3"/>
  <c r="A420" i="3"/>
  <c r="E410" i="3"/>
  <c r="C402" i="3"/>
  <c r="E393" i="3"/>
  <c r="B385" i="3"/>
  <c r="E379" i="3"/>
  <c r="E373" i="3"/>
  <c r="B368" i="3"/>
  <c r="D362" i="3"/>
  <c r="D356" i="3"/>
  <c r="B351" i="3"/>
  <c r="C345" i="3"/>
  <c r="C340" i="3"/>
  <c r="B336" i="3"/>
  <c r="A332" i="3"/>
  <c r="D327" i="3"/>
  <c r="C323" i="3"/>
  <c r="B319" i="3"/>
  <c r="E314" i="3"/>
  <c r="D310" i="3"/>
  <c r="C306" i="3"/>
  <c r="A302" i="3"/>
  <c r="E297" i="3"/>
  <c r="D293" i="3"/>
  <c r="B289" i="3"/>
  <c r="D285" i="3"/>
  <c r="C282" i="3"/>
  <c r="B279" i="3"/>
  <c r="A276" i="3"/>
  <c r="E272" i="3"/>
  <c r="D269" i="3"/>
  <c r="C266" i="3"/>
  <c r="A264" i="3"/>
  <c r="A262" i="3"/>
  <c r="A260" i="3"/>
  <c r="B258" i="3"/>
  <c r="C256" i="3"/>
  <c r="D254" i="3"/>
  <c r="E252" i="3"/>
  <c r="A251" i="3"/>
  <c r="B249" i="3"/>
  <c r="B247" i="3"/>
  <c r="C245" i="3"/>
  <c r="D243" i="3"/>
  <c r="E241" i="3"/>
  <c r="A240" i="3"/>
  <c r="B238" i="3"/>
  <c r="C236" i="3"/>
  <c r="C234" i="3"/>
  <c r="D232" i="3"/>
  <c r="E230" i="3"/>
  <c r="A229" i="3"/>
  <c r="B227" i="3"/>
  <c r="C225" i="3"/>
  <c r="D223" i="3"/>
  <c r="D221" i="3"/>
  <c r="E219" i="3"/>
  <c r="A218" i="3"/>
  <c r="B216" i="3"/>
  <c r="C214" i="3"/>
  <c r="D212" i="3"/>
  <c r="E210" i="3"/>
  <c r="E208" i="3"/>
  <c r="A207" i="3"/>
  <c r="B205" i="3"/>
  <c r="C203" i="3"/>
  <c r="D201" i="3"/>
  <c r="E199" i="3"/>
  <c r="A198" i="3"/>
  <c r="A196" i="3"/>
  <c r="B194" i="3"/>
  <c r="C192" i="3"/>
  <c r="D190" i="3"/>
  <c r="E188" i="3"/>
  <c r="A187" i="3"/>
  <c r="B185" i="3"/>
  <c r="B183" i="3"/>
  <c r="C181" i="3"/>
  <c r="D179" i="3"/>
  <c r="E177" i="3"/>
  <c r="A176" i="3"/>
  <c r="B174" i="3"/>
  <c r="C172" i="3"/>
  <c r="C170" i="3"/>
  <c r="D168" i="3"/>
  <c r="E166" i="3"/>
  <c r="A165" i="3"/>
  <c r="B163" i="3"/>
  <c r="C161" i="3"/>
  <c r="D159" i="3"/>
  <c r="D157" i="3"/>
  <c r="E155" i="3"/>
  <c r="A154" i="3"/>
  <c r="B152" i="3"/>
  <c r="C150" i="3"/>
  <c r="D148" i="3"/>
  <c r="E146" i="3"/>
  <c r="E144" i="3"/>
  <c r="A143" i="3"/>
  <c r="B141" i="3"/>
  <c r="C139" i="3"/>
  <c r="D137" i="3"/>
  <c r="E135" i="3"/>
  <c r="A134" i="3"/>
  <c r="A132" i="3"/>
  <c r="B130" i="3"/>
  <c r="C128" i="3"/>
  <c r="D126" i="3"/>
  <c r="E124" i="3"/>
  <c r="A123" i="3"/>
  <c r="C121" i="3"/>
  <c r="E119" i="3"/>
  <c r="B118" i="3"/>
  <c r="D116" i="3"/>
  <c r="A115" i="3"/>
  <c r="C113" i="3"/>
  <c r="E111" i="3"/>
  <c r="C648" i="3"/>
  <c r="A621" i="3"/>
  <c r="D593" i="3"/>
  <c r="E566" i="3"/>
  <c r="C539" i="3"/>
  <c r="A512" i="3"/>
  <c r="D484" i="3"/>
  <c r="E460" i="3"/>
  <c r="E444" i="3"/>
  <c r="D430" i="3"/>
  <c r="B417" i="3"/>
  <c r="E408" i="3"/>
  <c r="B400" i="3"/>
  <c r="D391" i="3"/>
  <c r="E383" i="3"/>
  <c r="B378" i="3"/>
  <c r="C372" i="3"/>
  <c r="A367" i="3"/>
  <c r="A361" i="3"/>
  <c r="C355" i="3"/>
  <c r="A646" i="3"/>
  <c r="B618" i="3"/>
  <c r="E590" i="3"/>
  <c r="C563" i="3"/>
  <c r="A536" i="3"/>
  <c r="B509" i="3"/>
  <c r="E481" i="3"/>
  <c r="C459" i="3"/>
  <c r="C442" i="3"/>
  <c r="B429" i="3"/>
  <c r="D416" i="3"/>
  <c r="E407" i="3"/>
  <c r="C399" i="3"/>
  <c r="A391" i="3"/>
  <c r="B383" i="3"/>
  <c r="C377" i="3"/>
  <c r="E371" i="3"/>
  <c r="D652" i="3"/>
  <c r="B584" i="3"/>
  <c r="C505" i="3"/>
  <c r="A447" i="3"/>
  <c r="B414" i="3"/>
  <c r="D389" i="3"/>
  <c r="C373" i="3"/>
  <c r="D360" i="3"/>
  <c r="E349" i="3"/>
  <c r="A342" i="3"/>
  <c r="D334" i="3"/>
  <c r="B327" i="3"/>
  <c r="B321" i="3"/>
  <c r="E313" i="3"/>
  <c r="A308" i="3"/>
  <c r="C300" i="3"/>
  <c r="A293" i="3"/>
  <c r="B287" i="3"/>
  <c r="E281" i="3"/>
  <c r="B277" i="3"/>
  <c r="D271" i="3"/>
  <c r="A266" i="3"/>
  <c r="E262" i="3"/>
  <c r="D259" i="3"/>
  <c r="B257" i="3"/>
  <c r="A254" i="3"/>
  <c r="E250" i="3"/>
  <c r="B248" i="3"/>
  <c r="A245" i="3"/>
  <c r="C242" i="3"/>
  <c r="B239" i="3"/>
  <c r="A236" i="3"/>
  <c r="D233" i="3"/>
  <c r="C230" i="3"/>
  <c r="E227" i="3"/>
  <c r="D224" i="3"/>
  <c r="C221" i="3"/>
  <c r="A219" i="3"/>
  <c r="E215" i="3"/>
  <c r="B213" i="3"/>
  <c r="A210" i="3"/>
  <c r="E206" i="3"/>
  <c r="C204" i="3"/>
  <c r="B201" i="3"/>
  <c r="D198" i="3"/>
  <c r="C195" i="3"/>
  <c r="B192" i="3"/>
  <c r="D189" i="3"/>
  <c r="C186" i="3"/>
  <c r="A184" i="3"/>
  <c r="E180" i="3"/>
  <c r="D177" i="3"/>
  <c r="A175" i="3"/>
  <c r="E171" i="3"/>
  <c r="C169" i="3"/>
  <c r="B166" i="3"/>
  <c r="A163" i="3"/>
  <c r="C160" i="3"/>
  <c r="B157" i="3"/>
  <c r="E154" i="3"/>
  <c r="D151" i="3"/>
  <c r="C148" i="3"/>
  <c r="E145" i="3"/>
  <c r="D142" i="3"/>
  <c r="A140" i="3"/>
  <c r="E136" i="3"/>
  <c r="D133" i="3"/>
  <c r="B131" i="3"/>
  <c r="A128" i="3"/>
  <c r="C125" i="3"/>
  <c r="C122" i="3"/>
  <c r="D119" i="3"/>
  <c r="C117" i="3"/>
  <c r="D114" i="3"/>
  <c r="C112" i="3"/>
  <c r="A110" i="3"/>
  <c r="B108" i="3"/>
  <c r="C106" i="3"/>
  <c r="D104" i="3"/>
  <c r="E102" i="3"/>
  <c r="E100" i="3"/>
  <c r="A99" i="3"/>
  <c r="B97" i="3"/>
  <c r="C95" i="3"/>
  <c r="D93" i="3"/>
  <c r="E91" i="3"/>
  <c r="A90" i="3"/>
  <c r="A88" i="3"/>
  <c r="B86" i="3"/>
  <c r="C84" i="3"/>
  <c r="D82" i="3"/>
  <c r="E80" i="3"/>
  <c r="A79" i="3"/>
  <c r="B77" i="3"/>
  <c r="B75" i="3"/>
  <c r="C73" i="3"/>
  <c r="D71" i="3"/>
  <c r="E69" i="3"/>
  <c r="A68" i="3"/>
  <c r="B66" i="3"/>
  <c r="C64" i="3"/>
  <c r="C62" i="3"/>
  <c r="D60" i="3"/>
  <c r="E58" i="3"/>
  <c r="A57" i="3"/>
  <c r="B55" i="3"/>
  <c r="C53" i="3"/>
  <c r="D51" i="3"/>
  <c r="D49" i="3"/>
  <c r="E47" i="3"/>
  <c r="A46" i="3"/>
  <c r="B44" i="3"/>
  <c r="C42" i="3"/>
  <c r="D40" i="3"/>
  <c r="E38" i="3"/>
  <c r="E36" i="3"/>
  <c r="A35" i="3"/>
  <c r="B33" i="3"/>
  <c r="C31" i="3"/>
  <c r="D29" i="3"/>
  <c r="E27" i="3"/>
  <c r="A26" i="3"/>
  <c r="A24" i="3"/>
  <c r="B22" i="3"/>
  <c r="C20" i="3"/>
  <c r="D18" i="3"/>
  <c r="E16" i="3"/>
  <c r="A15" i="3"/>
  <c r="B13" i="3"/>
  <c r="B11" i="3"/>
  <c r="C9" i="3"/>
  <c r="D7" i="3"/>
  <c r="E5" i="3"/>
  <c r="A4" i="3"/>
  <c r="B2" i="3"/>
  <c r="E641" i="3"/>
  <c r="A570" i="3"/>
  <c r="A502" i="3"/>
  <c r="D440" i="3"/>
  <c r="B410" i="3"/>
  <c r="D388" i="3"/>
  <c r="A371" i="3"/>
  <c r="D359" i="3"/>
  <c r="A349" i="3"/>
  <c r="A340" i="3"/>
  <c r="A334" i="3"/>
  <c r="D326" i="3"/>
  <c r="E320" i="3"/>
  <c r="B313" i="3"/>
  <c r="E305" i="3"/>
  <c r="A300" i="3"/>
  <c r="C292" i="3"/>
  <c r="E286" i="3"/>
  <c r="B281" i="3"/>
  <c r="D275" i="3"/>
  <c r="B271" i="3"/>
  <c r="E265" i="3"/>
  <c r="D262" i="3"/>
  <c r="C259" i="3"/>
  <c r="B256" i="3"/>
  <c r="D253" i="3"/>
  <c r="C250" i="3"/>
  <c r="A248" i="3"/>
  <c r="E244" i="3"/>
  <c r="D241" i="3"/>
  <c r="A239" i="3"/>
  <c r="E235" i="3"/>
  <c r="C233" i="3"/>
  <c r="B230" i="3"/>
  <c r="A227" i="3"/>
  <c r="C224" i="3"/>
  <c r="B221" i="3"/>
  <c r="E218" i="3"/>
  <c r="D215" i="3"/>
  <c r="C212" i="3"/>
  <c r="E209" i="3"/>
  <c r="D206" i="3"/>
  <c r="A204" i="3"/>
  <c r="E200" i="3"/>
  <c r="D197" i="3"/>
  <c r="B195" i="3"/>
  <c r="A192" i="3"/>
  <c r="C189" i="3"/>
  <c r="B186" i="3"/>
  <c r="A183" i="3"/>
  <c r="D180" i="3"/>
  <c r="C177" i="3"/>
  <c r="E174" i="3"/>
  <c r="D171" i="3"/>
  <c r="C168" i="3"/>
  <c r="A166" i="3"/>
  <c r="E162" i="3"/>
  <c r="B160" i="3"/>
  <c r="A157" i="3"/>
  <c r="E153" i="3"/>
  <c r="B151" i="3"/>
  <c r="A148" i="3"/>
  <c r="D145" i="3"/>
  <c r="C142" i="3"/>
  <c r="B139" i="3"/>
  <c r="D136" i="3"/>
  <c r="C133" i="3"/>
  <c r="A131" i="3"/>
  <c r="E127" i="3"/>
  <c r="D124" i="3"/>
  <c r="B122" i="3"/>
  <c r="C119" i="3"/>
  <c r="B117" i="3"/>
  <c r="C114" i="3"/>
  <c r="D111" i="3"/>
  <c r="E109" i="3"/>
  <c r="A108" i="3"/>
  <c r="B106" i="3"/>
  <c r="C104" i="3"/>
  <c r="C102" i="3"/>
  <c r="D100" i="3"/>
  <c r="E98" i="3"/>
  <c r="A97" i="3"/>
  <c r="B95" i="3"/>
  <c r="C93" i="3"/>
  <c r="D91" i="3"/>
  <c r="D89" i="3"/>
  <c r="E87" i="3"/>
  <c r="A86" i="3"/>
  <c r="B84" i="3"/>
  <c r="C82" i="3"/>
  <c r="D80" i="3"/>
  <c r="E78" i="3"/>
  <c r="E76" i="3"/>
  <c r="A75" i="3"/>
  <c r="B73" i="3"/>
  <c r="C71" i="3"/>
  <c r="D69" i="3"/>
  <c r="E67" i="3"/>
  <c r="A66" i="3"/>
  <c r="A64" i="3"/>
  <c r="B62" i="3"/>
  <c r="C60" i="3"/>
  <c r="D58" i="3"/>
  <c r="E56" i="3"/>
  <c r="A55" i="3"/>
  <c r="B53" i="3"/>
  <c r="B51" i="3"/>
  <c r="C49" i="3"/>
  <c r="D47" i="3"/>
  <c r="E45" i="3"/>
  <c r="A44" i="3"/>
  <c r="B42" i="3"/>
  <c r="C40" i="3"/>
  <c r="C38" i="3"/>
  <c r="D36" i="3"/>
  <c r="E34" i="3"/>
  <c r="A33" i="3"/>
  <c r="B31" i="3"/>
  <c r="C29" i="3"/>
  <c r="D27" i="3"/>
  <c r="D25" i="3"/>
  <c r="E23" i="3"/>
  <c r="A22" i="3"/>
  <c r="B20" i="3"/>
  <c r="C18" i="3"/>
  <c r="D16" i="3"/>
  <c r="E14" i="3"/>
  <c r="E12" i="3"/>
  <c r="A11" i="3"/>
  <c r="B9" i="3"/>
  <c r="C7" i="3"/>
  <c r="D5" i="3"/>
  <c r="E3" i="3"/>
  <c r="A2" i="3"/>
  <c r="C638" i="3"/>
  <c r="D559" i="3"/>
  <c r="C488" i="3"/>
  <c r="B439" i="3"/>
  <c r="D406" i="3"/>
  <c r="D384" i="3"/>
  <c r="C370" i="3"/>
  <c r="A359" i="3"/>
  <c r="B348" i="3"/>
  <c r="C339" i="3"/>
  <c r="D333" i="3"/>
  <c r="A326" i="3"/>
  <c r="D318" i="3"/>
  <c r="E312" i="3"/>
  <c r="B305" i="3"/>
  <c r="B625" i="3"/>
  <c r="E556" i="3"/>
  <c r="A478" i="3"/>
  <c r="C432" i="3"/>
  <c r="E405" i="3"/>
  <c r="B382" i="3"/>
  <c r="C367" i="3"/>
  <c r="B356" i="3"/>
  <c r="E347" i="3"/>
  <c r="E338" i="3"/>
  <c r="C331" i="3"/>
  <c r="D325" i="3"/>
  <c r="A318" i="3"/>
  <c r="B312" i="3"/>
  <c r="E304" i="3"/>
  <c r="B297" i="3"/>
  <c r="C291" i="3"/>
  <c r="A285" i="3"/>
  <c r="C280" i="3"/>
  <c r="E274" i="3"/>
  <c r="B269" i="3"/>
  <c r="E264" i="3"/>
  <c r="C261" i="3"/>
  <c r="A259" i="3"/>
  <c r="E255" i="3"/>
  <c r="D252" i="3"/>
  <c r="A250" i="3"/>
  <c r="E246" i="3"/>
  <c r="C244" i="3"/>
  <c r="B241" i="3"/>
  <c r="A238" i="3"/>
  <c r="C235" i="3"/>
  <c r="B232" i="3"/>
  <c r="D229" i="3"/>
  <c r="C226" i="3"/>
  <c r="B223" i="3"/>
  <c r="E220" i="3"/>
  <c r="D217" i="3"/>
  <c r="A215" i="3"/>
  <c r="E211" i="3"/>
  <c r="D208" i="3"/>
  <c r="B206" i="3"/>
  <c r="A203" i="3"/>
  <c r="C200" i="3"/>
  <c r="B197" i="3"/>
  <c r="A194" i="3"/>
  <c r="D191" i="3"/>
  <c r="C188" i="3"/>
  <c r="E185" i="3"/>
  <c r="D182" i="3"/>
  <c r="C179" i="3"/>
  <c r="E176" i="3"/>
  <c r="D173" i="3"/>
  <c r="B171" i="3"/>
  <c r="A168" i="3"/>
  <c r="E164" i="3"/>
  <c r="B162" i="3"/>
  <c r="A159" i="3"/>
  <c r="D156" i="3"/>
  <c r="C153" i="3"/>
  <c r="B150" i="3"/>
  <c r="D147" i="3"/>
  <c r="C144" i="3"/>
  <c r="A142" i="3"/>
  <c r="E138" i="3"/>
  <c r="D135" i="3"/>
  <c r="A133" i="3"/>
  <c r="E129" i="3"/>
  <c r="B127" i="3"/>
  <c r="A124" i="3"/>
  <c r="B121" i="3"/>
  <c r="A119" i="3"/>
  <c r="B116" i="3"/>
  <c r="A114" i="3"/>
  <c r="B111" i="3"/>
  <c r="C109" i="3"/>
  <c r="D107" i="3"/>
  <c r="D105" i="3"/>
  <c r="E103" i="3"/>
  <c r="A102" i="3"/>
  <c r="B100" i="3"/>
  <c r="C98" i="3"/>
  <c r="D96" i="3"/>
  <c r="E94" i="3"/>
  <c r="E92" i="3"/>
  <c r="A91" i="3"/>
  <c r="B89" i="3"/>
  <c r="C87" i="3"/>
  <c r="D85" i="3"/>
  <c r="E83" i="3"/>
  <c r="A82" i="3"/>
  <c r="A80" i="3"/>
  <c r="B78" i="3"/>
  <c r="C76" i="3"/>
  <c r="D74" i="3"/>
  <c r="E72" i="3"/>
  <c r="A71" i="3"/>
  <c r="B69" i="3"/>
  <c r="B67" i="3"/>
  <c r="C65" i="3"/>
  <c r="D63" i="3"/>
  <c r="E61" i="3"/>
  <c r="A60" i="3"/>
  <c r="B58" i="3"/>
  <c r="C56" i="3"/>
  <c r="C54" i="3"/>
  <c r="D52" i="3"/>
  <c r="E50" i="3"/>
  <c r="A49" i="3"/>
  <c r="B47" i="3"/>
  <c r="C45" i="3"/>
  <c r="D43" i="3"/>
  <c r="D41" i="3"/>
  <c r="E39" i="3"/>
  <c r="A38" i="3"/>
  <c r="B36" i="3"/>
  <c r="C34" i="3"/>
  <c r="D32" i="3"/>
  <c r="E30" i="3"/>
  <c r="E28" i="3"/>
  <c r="A27" i="3"/>
  <c r="B25" i="3"/>
  <c r="C23" i="3"/>
  <c r="D21" i="3"/>
  <c r="E19" i="3"/>
  <c r="A18" i="3"/>
  <c r="A16" i="3"/>
  <c r="B14" i="3"/>
  <c r="C12" i="3"/>
  <c r="D10" i="3"/>
  <c r="E8" i="3"/>
  <c r="A7" i="3"/>
  <c r="B5" i="3"/>
  <c r="B3" i="3"/>
  <c r="C614" i="3"/>
  <c r="D543" i="3"/>
  <c r="B475" i="3"/>
  <c r="B427" i="3"/>
  <c r="C401" i="3"/>
  <c r="E381" i="3"/>
  <c r="A366" i="3"/>
  <c r="D354" i="3"/>
  <c r="E344" i="3"/>
  <c r="C338" i="3"/>
  <c r="E330" i="3"/>
  <c r="A325" i="3"/>
  <c r="D317" i="3"/>
  <c r="A310" i="3"/>
  <c r="B304" i="3"/>
  <c r="E296" i="3"/>
  <c r="E290" i="3"/>
  <c r="C284" i="3"/>
  <c r="E278" i="3"/>
  <c r="C274" i="3"/>
  <c r="A269" i="3"/>
  <c r="D264" i="3"/>
  <c r="B261" i="3"/>
  <c r="A258" i="3"/>
  <c r="D255" i="3"/>
  <c r="C252" i="3"/>
  <c r="E249" i="3"/>
  <c r="D246" i="3"/>
  <c r="C243" i="3"/>
  <c r="E240" i="3"/>
  <c r="D237" i="3"/>
  <c r="B235" i="3"/>
  <c r="A232" i="3"/>
  <c r="E228" i="3"/>
  <c r="B226" i="3"/>
  <c r="A223" i="3"/>
  <c r="D220" i="3"/>
  <c r="C217" i="3"/>
  <c r="B214" i="3"/>
  <c r="D211" i="3"/>
  <c r="C208" i="3"/>
  <c r="A206" i="3"/>
  <c r="E202" i="3"/>
  <c r="D199" i="3"/>
  <c r="A197" i="3"/>
  <c r="E193" i="3"/>
  <c r="B191" i="3"/>
  <c r="A188" i="3"/>
  <c r="E184" i="3"/>
  <c r="C182" i="3"/>
  <c r="B179" i="3"/>
  <c r="D176" i="3"/>
  <c r="C173" i="3"/>
  <c r="B170" i="3"/>
  <c r="E167" i="3"/>
  <c r="D164" i="3"/>
  <c r="A162" i="3"/>
  <c r="E158" i="3"/>
  <c r="D155" i="3"/>
  <c r="B153" i="3"/>
  <c r="A150" i="3"/>
  <c r="C147" i="3"/>
  <c r="B144" i="3"/>
  <c r="A141" i="3"/>
  <c r="C138" i="3"/>
  <c r="B135" i="3"/>
  <c r="E132" i="3"/>
  <c r="D129" i="3"/>
  <c r="C126" i="3"/>
  <c r="E123" i="3"/>
  <c r="A121" i="3"/>
  <c r="E118" i="3"/>
  <c r="A116" i="3"/>
  <c r="B113" i="3"/>
  <c r="A111" i="3"/>
  <c r="B109" i="3"/>
  <c r="B107" i="3"/>
  <c r="C105" i="3"/>
  <c r="D103" i="3"/>
  <c r="E101" i="3"/>
  <c r="A100" i="3"/>
  <c r="B98" i="3"/>
  <c r="C96" i="3"/>
  <c r="C94" i="3"/>
  <c r="D92" i="3"/>
  <c r="E90" i="3"/>
  <c r="A89" i="3"/>
  <c r="B87" i="3"/>
  <c r="C85" i="3"/>
  <c r="D83" i="3"/>
  <c r="D81" i="3"/>
  <c r="E79" i="3"/>
  <c r="A78" i="3"/>
  <c r="B76" i="3"/>
  <c r="C74" i="3"/>
  <c r="D72" i="3"/>
  <c r="E70" i="3"/>
  <c r="E68" i="3"/>
  <c r="A67" i="3"/>
  <c r="B65" i="3"/>
  <c r="C63" i="3"/>
  <c r="D61" i="3"/>
  <c r="E59" i="3"/>
  <c r="A58" i="3"/>
  <c r="A56" i="3"/>
  <c r="B54" i="3"/>
  <c r="C52" i="3"/>
  <c r="D50" i="3"/>
  <c r="E48" i="3"/>
  <c r="A47" i="3"/>
  <c r="B45" i="3"/>
  <c r="B43" i="3"/>
  <c r="C41" i="3"/>
  <c r="D39" i="3"/>
  <c r="E37" i="3"/>
  <c r="A36" i="3"/>
  <c r="B34" i="3"/>
  <c r="C32" i="3"/>
  <c r="C30" i="3"/>
  <c r="D28" i="3"/>
  <c r="E26" i="3"/>
  <c r="A25" i="3"/>
  <c r="B23" i="3"/>
  <c r="C21" i="3"/>
  <c r="D19" i="3"/>
  <c r="D17" i="3"/>
  <c r="E15" i="3"/>
  <c r="A14" i="3"/>
  <c r="D611" i="3"/>
  <c r="E532" i="3"/>
  <c r="A463" i="3"/>
  <c r="A426" i="3"/>
  <c r="A398" i="3"/>
  <c r="E378" i="3"/>
  <c r="C365" i="3"/>
  <c r="B354" i="3"/>
  <c r="E343" i="3"/>
  <c r="E337" i="3"/>
  <c r="C330" i="3"/>
  <c r="E322" i="3"/>
  <c r="A317" i="3"/>
  <c r="D309" i="3"/>
  <c r="D303" i="3"/>
  <c r="B296" i="3"/>
  <c r="E288" i="3"/>
  <c r="A284" i="3"/>
  <c r="D278" i="3"/>
  <c r="A274" i="3"/>
  <c r="C268" i="3"/>
  <c r="D263" i="3"/>
  <c r="A261" i="3"/>
  <c r="E257" i="3"/>
  <c r="B255" i="3"/>
  <c r="A252" i="3"/>
  <c r="E248" i="3"/>
  <c r="C246" i="3"/>
  <c r="B243" i="3"/>
  <c r="D240" i="3"/>
  <c r="C237" i="3"/>
  <c r="B234" i="3"/>
  <c r="E231" i="3"/>
  <c r="D228" i="3"/>
  <c r="A226" i="3"/>
  <c r="E222" i="3"/>
  <c r="D219" i="3"/>
  <c r="B217" i="3"/>
  <c r="A214" i="3"/>
  <c r="C211" i="3"/>
  <c r="B208" i="3"/>
  <c r="A205" i="3"/>
  <c r="C202" i="3"/>
  <c r="B199" i="3"/>
  <c r="E196" i="3"/>
  <c r="D193" i="3"/>
  <c r="C190" i="3"/>
  <c r="E187" i="3"/>
  <c r="D184" i="3"/>
  <c r="B182" i="3"/>
  <c r="A179" i="3"/>
  <c r="E175" i="3"/>
  <c r="B173" i="3"/>
  <c r="A170" i="3"/>
  <c r="D167" i="3"/>
  <c r="C164" i="3"/>
  <c r="B161" i="3"/>
  <c r="D158" i="3"/>
  <c r="C155" i="3"/>
  <c r="E152" i="3"/>
  <c r="D149" i="3"/>
  <c r="C146" i="3"/>
  <c r="A144" i="3"/>
  <c r="E140" i="3"/>
  <c r="B138" i="3"/>
  <c r="A135" i="3"/>
  <c r="E131" i="3"/>
  <c r="C129" i="3"/>
  <c r="B126" i="3"/>
  <c r="D123" i="3"/>
  <c r="E120" i="3"/>
  <c r="A118" i="3"/>
  <c r="E115" i="3"/>
  <c r="A113" i="3"/>
  <c r="E110" i="3"/>
  <c r="E108" i="3"/>
  <c r="A107" i="3"/>
  <c r="B105" i="3"/>
  <c r="C103" i="3"/>
  <c r="D101" i="3"/>
  <c r="E99" i="3"/>
  <c r="A98" i="3"/>
  <c r="A96" i="3"/>
  <c r="B94" i="3"/>
  <c r="C92" i="3"/>
  <c r="D90" i="3"/>
  <c r="E88" i="3"/>
  <c r="A87" i="3"/>
  <c r="B85" i="3"/>
  <c r="B83" i="3"/>
  <c r="C81" i="3"/>
  <c r="D79" i="3"/>
  <c r="E77" i="3"/>
  <c r="A76" i="3"/>
  <c r="B74" i="3"/>
  <c r="C72" i="3"/>
  <c r="C70" i="3"/>
  <c r="D68" i="3"/>
  <c r="E66" i="3"/>
  <c r="A65" i="3"/>
  <c r="B63" i="3"/>
  <c r="C61" i="3"/>
  <c r="D59" i="3"/>
  <c r="D57" i="3"/>
  <c r="E55" i="3"/>
  <c r="A54" i="3"/>
  <c r="B52" i="3"/>
  <c r="C50" i="3"/>
  <c r="D48" i="3"/>
  <c r="E46" i="3"/>
  <c r="E44" i="3"/>
  <c r="A43" i="3"/>
  <c r="B41" i="3"/>
  <c r="C39" i="3"/>
  <c r="D37" i="3"/>
  <c r="E35" i="3"/>
  <c r="A34" i="3"/>
  <c r="A32" i="3"/>
  <c r="B30" i="3"/>
  <c r="C28" i="3"/>
  <c r="D26" i="3"/>
  <c r="E24" i="3"/>
  <c r="A23" i="3"/>
  <c r="B21" i="3"/>
  <c r="B19" i="3"/>
  <c r="C17" i="3"/>
  <c r="D15" i="3"/>
  <c r="B669" i="3"/>
  <c r="C597" i="3"/>
  <c r="C529" i="3"/>
  <c r="D456" i="3"/>
  <c r="B419" i="3"/>
  <c r="C397" i="3"/>
  <c r="E376" i="3"/>
  <c r="D364" i="3"/>
  <c r="B353" i="3"/>
  <c r="C343" i="3"/>
  <c r="D335" i="3"/>
  <c r="E329" i="3"/>
  <c r="C322" i="3"/>
  <c r="C316" i="3"/>
  <c r="A309" i="3"/>
  <c r="D301" i="3"/>
  <c r="D295" i="3"/>
  <c r="B288" i="3"/>
  <c r="D283" i="3"/>
  <c r="A278" i="3"/>
  <c r="C272" i="3"/>
  <c r="A268" i="3"/>
  <c r="B263" i="3"/>
  <c r="E260" i="3"/>
  <c r="D257" i="3"/>
  <c r="C254" i="3"/>
  <c r="E251" i="3"/>
  <c r="D248" i="3"/>
  <c r="B246" i="3"/>
  <c r="A243" i="3"/>
  <c r="E239" i="3"/>
  <c r="B237" i="3"/>
  <c r="A234" i="3"/>
  <c r="D231" i="3"/>
  <c r="C228" i="3"/>
  <c r="B225" i="3"/>
  <c r="D222" i="3"/>
  <c r="C219" i="3"/>
  <c r="E216" i="3"/>
  <c r="D213" i="3"/>
  <c r="C210" i="3"/>
  <c r="A208" i="3"/>
  <c r="E204" i="3"/>
  <c r="B202" i="3"/>
  <c r="A199" i="3"/>
  <c r="E195" i="3"/>
  <c r="C193" i="3"/>
  <c r="B190" i="3"/>
  <c r="D187" i="3"/>
  <c r="C184" i="3"/>
  <c r="B181" i="3"/>
  <c r="E178" i="3"/>
  <c r="D175" i="3"/>
  <c r="A173" i="3"/>
  <c r="E169" i="3"/>
  <c r="D166" i="3"/>
  <c r="A164" i="3"/>
  <c r="E160" i="3"/>
  <c r="C158" i="3"/>
  <c r="B155" i="3"/>
  <c r="A152" i="3"/>
  <c r="C149" i="3"/>
  <c r="B146" i="3"/>
  <c r="E143" i="3"/>
  <c r="D140" i="3"/>
  <c r="C137" i="3"/>
  <c r="E134" i="3"/>
  <c r="D131" i="3"/>
  <c r="B129" i="3"/>
  <c r="A126" i="3"/>
  <c r="E122" i="3"/>
  <c r="D120" i="3"/>
  <c r="E117" i="3"/>
  <c r="D115" i="3"/>
  <c r="E112" i="3"/>
  <c r="C110" i="3"/>
  <c r="D108" i="3"/>
  <c r="E106" i="3"/>
  <c r="A105" i="3"/>
  <c r="B103" i="3"/>
  <c r="C101" i="3"/>
  <c r="D99" i="3"/>
  <c r="D97" i="3"/>
  <c r="E95" i="3"/>
  <c r="A94" i="3"/>
  <c r="B92" i="3"/>
  <c r="C90" i="3"/>
  <c r="D88" i="3"/>
  <c r="E86" i="3"/>
  <c r="E84" i="3"/>
  <c r="A83" i="3"/>
  <c r="B81" i="3"/>
  <c r="C79" i="3"/>
  <c r="D77" i="3"/>
  <c r="E75" i="3"/>
  <c r="A74" i="3"/>
  <c r="A72" i="3"/>
  <c r="B70" i="3"/>
  <c r="C68" i="3"/>
  <c r="D66" i="3"/>
  <c r="E64" i="3"/>
  <c r="A63" i="3"/>
  <c r="B61" i="3"/>
  <c r="B59" i="3"/>
  <c r="C57" i="3"/>
  <c r="D55" i="3"/>
  <c r="E53" i="3"/>
  <c r="A52" i="3"/>
  <c r="B50" i="3"/>
  <c r="C48" i="3"/>
  <c r="C46" i="3"/>
  <c r="D44" i="3"/>
  <c r="E42" i="3"/>
  <c r="A41" i="3"/>
  <c r="B39" i="3"/>
  <c r="C37" i="3"/>
  <c r="D35" i="3"/>
  <c r="D33" i="3"/>
  <c r="E31" i="3"/>
  <c r="A30" i="3"/>
  <c r="B28" i="3"/>
  <c r="E515" i="3"/>
  <c r="B335" i="3"/>
  <c r="A292" i="3"/>
  <c r="E270" i="3"/>
  <c r="A256" i="3"/>
  <c r="D244" i="3"/>
  <c r="C232" i="3"/>
  <c r="A221" i="3"/>
  <c r="D209" i="3"/>
  <c r="C197" i="3"/>
  <c r="A186" i="3"/>
  <c r="A174" i="3"/>
  <c r="C162" i="3"/>
  <c r="A151" i="3"/>
  <c r="A139" i="3"/>
  <c r="D127" i="3"/>
  <c r="C116" i="3"/>
  <c r="E107" i="3"/>
  <c r="C100" i="3"/>
  <c r="B93" i="3"/>
  <c r="E85" i="3"/>
  <c r="C78" i="3"/>
  <c r="B71" i="3"/>
  <c r="E63" i="3"/>
  <c r="D56" i="3"/>
  <c r="B49" i="3"/>
  <c r="A42" i="3"/>
  <c r="D34" i="3"/>
  <c r="B27" i="3"/>
  <c r="C22" i="3"/>
  <c r="B17" i="3"/>
  <c r="C13" i="3"/>
  <c r="B10" i="3"/>
  <c r="B7" i="3"/>
  <c r="C4" i="3"/>
  <c r="A455" i="3"/>
  <c r="B329" i="3"/>
  <c r="D287" i="3"/>
  <c r="D267" i="3"/>
  <c r="B254" i="3"/>
  <c r="E242" i="3"/>
  <c r="D230" i="3"/>
  <c r="B219" i="3"/>
  <c r="E207" i="3"/>
  <c r="D195" i="3"/>
  <c r="B184" i="3"/>
  <c r="A172" i="3"/>
  <c r="D160" i="3"/>
  <c r="B149" i="3"/>
  <c r="B137" i="3"/>
  <c r="D125" i="3"/>
  <c r="E114" i="3"/>
  <c r="D106" i="3"/>
  <c r="B99" i="3"/>
  <c r="A92" i="3"/>
  <c r="D84" i="3"/>
  <c r="C77" i="3"/>
  <c r="A70" i="3"/>
  <c r="E62" i="3"/>
  <c r="C55" i="3"/>
  <c r="A48" i="3"/>
  <c r="E40" i="3"/>
  <c r="C33" i="3"/>
  <c r="C26" i="3"/>
  <c r="E21" i="3"/>
  <c r="A17" i="3"/>
  <c r="D12" i="3"/>
  <c r="A10" i="3"/>
  <c r="E6" i="3"/>
  <c r="B4" i="3"/>
  <c r="B415" i="3"/>
  <c r="E321" i="3"/>
  <c r="B285" i="3"/>
  <c r="B265" i="3"/>
  <c r="C253" i="3"/>
  <c r="C241" i="3"/>
  <c r="A230" i="3"/>
  <c r="E217" i="3"/>
  <c r="C206" i="3"/>
  <c r="A195" i="3"/>
  <c r="E182" i="3"/>
  <c r="C171" i="3"/>
  <c r="B159" i="3"/>
  <c r="E147" i="3"/>
  <c r="C136" i="3"/>
  <c r="C124" i="3"/>
  <c r="B114" i="3"/>
  <c r="A106" i="3"/>
  <c r="D98" i="3"/>
  <c r="B91" i="3"/>
  <c r="A84" i="3"/>
  <c r="D76" i="3"/>
  <c r="C69" i="3"/>
  <c r="A62" i="3"/>
  <c r="E54" i="3"/>
  <c r="C47" i="3"/>
  <c r="A40" i="3"/>
  <c r="E32" i="3"/>
  <c r="B26" i="3"/>
  <c r="E20" i="3"/>
  <c r="C16" i="3"/>
  <c r="B12" i="3"/>
  <c r="D9" i="3"/>
  <c r="C6" i="3"/>
  <c r="D3" i="3"/>
  <c r="A393" i="3"/>
  <c r="C314" i="3"/>
  <c r="A282" i="3"/>
  <c r="A263" i="3"/>
  <c r="D251" i="3"/>
  <c r="D239" i="3"/>
  <c r="A228" i="3"/>
  <c r="A216" i="3"/>
  <c r="D204" i="3"/>
  <c r="B193" i="3"/>
  <c r="A181" i="3"/>
  <c r="D169" i="3"/>
  <c r="C157" i="3"/>
  <c r="A146" i="3"/>
  <c r="D134" i="3"/>
  <c r="D122" i="3"/>
  <c r="D112" i="3"/>
  <c r="E104" i="3"/>
  <c r="C97" i="3"/>
  <c r="B90" i="3"/>
  <c r="E82" i="3"/>
  <c r="D75" i="3"/>
  <c r="B68" i="3"/>
  <c r="E60" i="3"/>
  <c r="D53" i="3"/>
  <c r="B46" i="3"/>
  <c r="A39" i="3"/>
  <c r="D31" i="3"/>
  <c r="C25" i="3"/>
  <c r="D20" i="3"/>
  <c r="C15" i="3"/>
  <c r="A12" i="3"/>
  <c r="A9" i="3"/>
  <c r="B6" i="3"/>
  <c r="A3" i="3"/>
  <c r="E375" i="3"/>
  <c r="C308" i="3"/>
  <c r="E280" i="3"/>
  <c r="D261" i="3"/>
  <c r="B250" i="3"/>
  <c r="E238" i="3"/>
  <c r="E226" i="3"/>
  <c r="B215" i="3"/>
  <c r="B203" i="3"/>
  <c r="E191" i="3"/>
  <c r="C180" i="3"/>
  <c r="B168" i="3"/>
  <c r="E156" i="3"/>
  <c r="D144" i="3"/>
  <c r="B133" i="3"/>
  <c r="A122" i="3"/>
  <c r="C111" i="3"/>
  <c r="A104" i="3"/>
  <c r="E96" i="3"/>
  <c r="C89" i="3"/>
  <c r="B82" i="3"/>
  <c r="E74" i="3"/>
  <c r="D67" i="3"/>
  <c r="B60" i="3"/>
  <c r="E52" i="3"/>
  <c r="D45" i="3"/>
  <c r="B38" i="3"/>
  <c r="A31" i="3"/>
  <c r="D24" i="3"/>
  <c r="A20" i="3"/>
  <c r="B15" i="3"/>
  <c r="E11" i="3"/>
  <c r="D8" i="3"/>
  <c r="A6" i="3"/>
  <c r="E2" i="3"/>
  <c r="E361" i="3"/>
  <c r="A301" i="3"/>
  <c r="D277" i="3"/>
  <c r="E259" i="3"/>
  <c r="C248" i="3"/>
  <c r="A237" i="3"/>
  <c r="E224" i="3"/>
  <c r="C213" i="3"/>
  <c r="C201" i="3"/>
  <c r="A190" i="3"/>
  <c r="C178" i="3"/>
  <c r="C166" i="3"/>
  <c r="A155" i="3"/>
  <c r="E142" i="3"/>
  <c r="C131" i="3"/>
  <c r="C120" i="3"/>
  <c r="B110" i="3"/>
  <c r="A103" i="3"/>
  <c r="D95" i="3"/>
  <c r="C88" i="3"/>
  <c r="A81" i="3"/>
  <c r="D73" i="3"/>
  <c r="C66" i="3"/>
  <c r="A59" i="3"/>
  <c r="E51" i="3"/>
  <c r="C44" i="3"/>
  <c r="B37" i="3"/>
  <c r="E29" i="3"/>
  <c r="C24" i="3"/>
  <c r="A19" i="3"/>
  <c r="C14" i="3"/>
  <c r="D11" i="3"/>
  <c r="C8" i="3"/>
  <c r="C5" i="3"/>
  <c r="D2" i="3"/>
  <c r="E665" i="3"/>
  <c r="B350" i="3"/>
  <c r="C299" i="3"/>
  <c r="C275" i="3"/>
  <c r="B259" i="3"/>
  <c r="A247" i="3"/>
  <c r="D235" i="3"/>
  <c r="B224" i="3"/>
  <c r="A212" i="3"/>
  <c r="D200" i="3"/>
  <c r="D188" i="3"/>
  <c r="B177" i="3"/>
  <c r="D165" i="3"/>
  <c r="D153" i="3"/>
  <c r="B142" i="3"/>
  <c r="A130" i="3"/>
  <c r="B119" i="3"/>
  <c r="D109" i="3"/>
  <c r="B102" i="3"/>
  <c r="A95" i="3"/>
  <c r="D87" i="3"/>
  <c r="C80" i="3"/>
  <c r="A73" i="3"/>
  <c r="D65" i="3"/>
  <c r="C58" i="3"/>
  <c r="A51" i="3"/>
  <c r="E43" i="3"/>
  <c r="C36" i="3"/>
  <c r="B29" i="3"/>
  <c r="D23" i="3"/>
  <c r="E18" i="3"/>
  <c r="E13" i="3"/>
  <c r="E10" i="3"/>
  <c r="A8" i="3"/>
  <c r="E4" i="3"/>
  <c r="C2" i="3"/>
  <c r="A587" i="3"/>
  <c r="E342" i="3"/>
  <c r="B295" i="3"/>
  <c r="B272" i="3"/>
  <c r="C257" i="3"/>
  <c r="B245" i="3"/>
  <c r="E233" i="3"/>
  <c r="C222" i="3"/>
  <c r="B210" i="3"/>
  <c r="E198" i="3"/>
  <c r="E186" i="3"/>
  <c r="B175" i="3"/>
  <c r="E163" i="3"/>
  <c r="E151" i="3"/>
  <c r="C140" i="3"/>
  <c r="B128" i="3"/>
  <c r="D117" i="3"/>
  <c r="C108" i="3"/>
  <c r="B101" i="3"/>
  <c r="E93" i="3"/>
  <c r="C86" i="3"/>
  <c r="B79" i="3"/>
  <c r="E71" i="3"/>
  <c r="D64" i="3"/>
  <c r="B57" i="3"/>
  <c r="A50" i="3"/>
  <c r="D42" i="3"/>
  <c r="B35" i="3"/>
  <c r="A28" i="3"/>
  <c r="E22" i="3"/>
  <c r="B18" i="3"/>
  <c r="D13" i="3"/>
  <c r="C10" i="3"/>
  <c r="E7" i="3"/>
  <c r="D4" i="3"/>
</calcChain>
</file>

<file path=xl/sharedStrings.xml><?xml version="1.0" encoding="utf-8"?>
<sst xmlns="http://schemas.openxmlformats.org/spreadsheetml/2006/main" count="5" uniqueCount="5">
  <si>
    <t>Provincia</t>
  </si>
  <si>
    <t>Comune</t>
  </si>
  <si>
    <t>Stato del procedimento</t>
  </si>
  <si>
    <t>Fonte</t>
  </si>
  <si>
    <t>Potenza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</si>
</sst>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FEF8E3"/>
        <bgColor rgb="FFFEF8E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3" borderId="0" xfId="0" applyFont="1" applyFill="1"/>
    <xf numFmtId="2" fontId="2" fillId="3" borderId="0" xfId="0" applyNumberFormat="1" applyFont="1" applyFill="1"/>
    <xf numFmtId="0" fontId="1" fillId="2" borderId="0" xfId="0" applyFont="1" applyFill="1"/>
    <xf numFmtId="2" fontId="1" fillId="2" borderId="0" xfId="0" applyNumberFormat="1" applyFont="1" applyFill="1"/>
    <xf numFmtId="0" fontId="1" fillId="4" borderId="0" xfId="0" applyFont="1" applyFill="1"/>
    <xf numFmtId="2" fontId="1" fillId="4" borderId="0" xfId="0" applyNumberFormat="1" applyFont="1" applyFill="1"/>
  </cellXfs>
  <cellStyles count="1">
    <cellStyle name="Normale" xfId="0" builtinId="0"/>
  </cellStyles>
  <dxfs count="11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border>
        <left style="thin">
          <color rgb="FFCD843A"/>
        </left>
        <right style="thin">
          <color rgb="FFCD843A"/>
        </right>
        <top style="thin">
          <color rgb="FFCD843A"/>
        </top>
        <bottom style="thin">
          <color rgb="FFCD843A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4A601"/>
          <bgColor rgb="FF44A601"/>
        </patternFill>
      </fill>
    </dxf>
    <dxf>
      <border>
        <left style="thin">
          <color rgb="FFCD843A"/>
        </left>
        <right style="thin">
          <color rgb="FFCD843A"/>
        </right>
        <top style="thin">
          <color rgb="FFCD843A"/>
        </top>
        <bottom style="thin">
          <color rgb="FFCD843A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843A"/>
          <bgColor rgb="FFCD843A"/>
        </patternFill>
      </fill>
    </dxf>
  </dxfs>
  <tableStyles count="3">
    <tableStyle name="Report-style" pivot="0" count="4">
      <tableStyleElement type="wholeTable" size="0" dxfId="7"/>
      <tableStyleElement type="headerRow" dxfId="10"/>
      <tableStyleElement type="firstRowStripe" dxfId="9"/>
      <tableStyleElement type="secondRowStripe" dxfId="8"/>
    </tableStyle>
    <tableStyle name="Report-style 2" pivot="0" count="4">
      <tableStyleElement type="wholeTable" size="0" dxfId="3"/>
      <tableStyleElement type="headerRow" dxfId="6"/>
      <tableStyleElement type="firstRowStripe" dxfId="5"/>
      <tableStyleElement type="secondRowStripe" dxfId="4"/>
    </tableStyle>
    <tableStyle name="Report-style 3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000"/>
  <sheetViews>
    <sheetView tabSelected="1" workbookViewId="0">
      <selection sqref="A1:XFD1"/>
    </sheetView>
  </sheetViews>
  <sheetFormatPr defaultColWidth="12.625" defaultRowHeight="15" customHeight="1" x14ac:dyDescent="0.2"/>
  <cols>
    <col min="2" max="2" width="36.625" customWidth="1"/>
  </cols>
  <sheetData>
    <row r="1" spans="1:16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3" t="str">
        <f ca="1">IFERROR(__xludf.DUMMYFUNCTION("""COMPUTED_VALUE"""),"FG")</f>
        <v>FG</v>
      </c>
      <c r="B2" s="3" t="str">
        <f ca="1">IFERROR(__xludf.DUMMYFUNCTION("""COMPUTED_VALUE"""),"San Paolo di Civitate")</f>
        <v>San Paolo di Civitate</v>
      </c>
      <c r="C2" s="3" t="str">
        <f ca="1">IFERROR(__xludf.DUMMYFUNCTION("""COMPUTED_VALUE"""),"Aperto")</f>
        <v>Aperto</v>
      </c>
      <c r="D2" s="3" t="str">
        <f ca="1">IFERROR(__xludf.DUMMYFUNCTION("""COMPUTED_VALUE"""),"eolico")</f>
        <v>eolico</v>
      </c>
      <c r="E2" s="4" t="str">
        <f ca="1">IFERROR(__xludf.DUMMYFUNCTION("""COMPUTED_VALUE"""),"72")</f>
        <v>72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">
      <c r="A3" s="5" t="str">
        <f ca="1">IFERROR(__xludf.DUMMYFUNCTION("""COMPUTED_VALUE"""),"BA")</f>
        <v>BA</v>
      </c>
      <c r="B3" s="5" t="str">
        <f ca="1">IFERROR(__xludf.DUMMYFUNCTION("""COMPUTED_VALUE"""),"Bitonto")</f>
        <v>Bitonto</v>
      </c>
      <c r="C3" s="5" t="str">
        <f ca="1">IFERROR(__xludf.DUMMYFUNCTION("""COMPUTED_VALUE"""),"Trasmesso")</f>
        <v>Trasmesso</v>
      </c>
      <c r="D3" s="5" t="str">
        <f ca="1">IFERROR(__xludf.DUMMYFUNCTION("""COMPUTED_VALUE"""),"eolico")</f>
        <v>eolico</v>
      </c>
      <c r="E3" s="6" t="str">
        <f ca="1">IFERROR(__xludf.DUMMYFUNCTION("""COMPUTED_VALUE"""),"150")</f>
        <v>150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A4" s="3" t="str">
        <f ca="1">IFERROR(__xludf.DUMMYFUNCTION("""COMPUTED_VALUE"""),"FG")</f>
        <v>FG</v>
      </c>
      <c r="B4" s="3" t="str">
        <f ca="1">IFERROR(__xludf.DUMMYFUNCTION("""COMPUTED_VALUE"""),"Biccari")</f>
        <v>Biccari</v>
      </c>
      <c r="C4" s="3" t="str">
        <f ca="1">IFERROR(__xludf.DUMMYFUNCTION("""COMPUTED_VALUE"""),"Trasmesso")</f>
        <v>Trasmesso</v>
      </c>
      <c r="D4" s="3" t="str">
        <f ca="1">IFERROR(__xludf.DUMMYFUNCTION("""COMPUTED_VALUE"""),"eolico")</f>
        <v>eolico</v>
      </c>
      <c r="E4" s="4" t="str">
        <f ca="1">IFERROR(__xludf.DUMMYFUNCTION("""COMPUTED_VALUE"""),"102")</f>
        <v>102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5" t="str">
        <f ca="1">IFERROR(__xludf.DUMMYFUNCTION("""COMPUTED_VALUE"""),"BR")</f>
        <v>BR</v>
      </c>
      <c r="B5" s="5" t="str">
        <f ca="1">IFERROR(__xludf.DUMMYFUNCTION("""COMPUTED_VALUE"""),"Brindisi")</f>
        <v>Brindisi</v>
      </c>
      <c r="C5" s="5" t="str">
        <f ca="1">IFERROR(__xludf.DUMMYFUNCTION("""COMPUTED_VALUE"""),"Trasmesso")</f>
        <v>Trasmesso</v>
      </c>
      <c r="D5" s="5" t="str">
        <f ca="1">IFERROR(__xludf.DUMMYFUNCTION("""COMPUTED_VALUE"""),"eolico")</f>
        <v>eolico</v>
      </c>
      <c r="E5" s="6" t="str">
        <f ca="1">IFERROR(__xludf.DUMMYFUNCTION("""COMPUTED_VALUE"""),"63")</f>
        <v>63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">
      <c r="A6" s="3" t="str">
        <f ca="1">IFERROR(__xludf.DUMMYFUNCTION("""COMPUTED_VALUE"""),"BT")</f>
        <v>BT</v>
      </c>
      <c r="B6" s="3" t="str">
        <f ca="1">IFERROR(__xludf.DUMMYFUNCTION("""COMPUTED_VALUE"""),"Spinazzola")</f>
        <v>Spinazzola</v>
      </c>
      <c r="C6" s="3" t="str">
        <f ca="1">IFERROR(__xludf.DUMMYFUNCTION("""COMPUTED_VALUE"""),"Trasmesso")</f>
        <v>Trasmesso</v>
      </c>
      <c r="D6" s="3" t="str">
        <f ca="1">IFERROR(__xludf.DUMMYFUNCTION("""COMPUTED_VALUE"""),"eolico")</f>
        <v>eolico</v>
      </c>
      <c r="E6" s="4" t="str">
        <f ca="1">IFERROR(__xludf.DUMMYFUNCTION("""COMPUTED_VALUE"""),"31")</f>
        <v>31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5" t="str">
        <f ca="1">IFERROR(__xludf.DUMMYFUNCTION("""COMPUTED_VALUE"""),"BR")</f>
        <v>BR</v>
      </c>
      <c r="B7" s="5" t="str">
        <f ca="1">IFERROR(__xludf.DUMMYFUNCTION("""COMPUTED_VALUE"""),"Brindisi")</f>
        <v>Brindisi</v>
      </c>
      <c r="C7" s="5" t="str">
        <f ca="1">IFERROR(__xludf.DUMMYFUNCTION("""COMPUTED_VALUE"""),"Trasmesso")</f>
        <v>Trasmesso</v>
      </c>
      <c r="D7" s="5" t="str">
        <f ca="1">IFERROR(__xludf.DUMMYFUNCTION("""COMPUTED_VALUE"""),"eolico")</f>
        <v>eolico</v>
      </c>
      <c r="E7" s="6" t="str">
        <f ca="1">IFERROR(__xludf.DUMMYFUNCTION("""COMPUTED_VALUE"""),"43,2")</f>
        <v>43,2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">
      <c r="A8" s="3" t="str">
        <f ca="1">IFERROR(__xludf.DUMMYFUNCTION("""COMPUTED_VALUE"""),"BA")</f>
        <v>BA</v>
      </c>
      <c r="B8" s="3" t="str">
        <f ca="1">IFERROR(__xludf.DUMMYFUNCTION("""COMPUTED_VALUE"""),"Bitonto")</f>
        <v>Bitonto</v>
      </c>
      <c r="C8" s="3" t="str">
        <f ca="1">IFERROR(__xludf.DUMMYFUNCTION("""COMPUTED_VALUE"""),"Trasmesso")</f>
        <v>Trasmesso</v>
      </c>
      <c r="D8" s="3" t="str">
        <f ca="1">IFERROR(__xludf.DUMMYFUNCTION("""COMPUTED_VALUE"""),"eolico")</f>
        <v>eolico</v>
      </c>
      <c r="E8" s="4" t="str">
        <f ca="1">IFERROR(__xludf.DUMMYFUNCTION("""COMPUTED_VALUE"""),"105,4")</f>
        <v>105,4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5" t="str">
        <f ca="1">IFERROR(__xludf.DUMMYFUNCTION("""COMPUTED_VALUE"""),"FG")</f>
        <v>FG</v>
      </c>
      <c r="B9" s="5" t="str">
        <f ca="1">IFERROR(__xludf.DUMMYFUNCTION("""COMPUTED_VALUE"""),"Ascoli Satriano")</f>
        <v>Ascoli Satriano</v>
      </c>
      <c r="C9" s="5" t="str">
        <f ca="1">IFERROR(__xludf.DUMMYFUNCTION("""COMPUTED_VALUE"""),"Trasmesso")</f>
        <v>Trasmesso</v>
      </c>
      <c r="D9" s="5" t="str">
        <f ca="1">IFERROR(__xludf.DUMMYFUNCTION("""COMPUTED_VALUE"""),"eolico")</f>
        <v>eolico</v>
      </c>
      <c r="E9" s="6" t="str">
        <f ca="1">IFERROR(__xludf.DUMMYFUNCTION("""COMPUTED_VALUE"""),"40,5")</f>
        <v>40,5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">
      <c r="A10" s="3" t="str">
        <f ca="1">IFERROR(__xludf.DUMMYFUNCTION("""COMPUTED_VALUE"""),"LE")</f>
        <v>LE</v>
      </c>
      <c r="B10" s="3" t="str">
        <f ca="1">IFERROR(__xludf.DUMMYFUNCTION("""COMPUTED_VALUE"""),"Campi Salentina")</f>
        <v>Campi Salentina</v>
      </c>
      <c r="C10" s="3" t="str">
        <f ca="1">IFERROR(__xludf.DUMMYFUNCTION("""COMPUTED_VALUE"""),"Trasmesso")</f>
        <v>Trasmesso</v>
      </c>
      <c r="D10" s="3" t="str">
        <f ca="1">IFERROR(__xludf.DUMMYFUNCTION("""COMPUTED_VALUE"""),"eolico")</f>
        <v>eolico</v>
      </c>
      <c r="E10" s="4" t="str">
        <f ca="1">IFERROR(__xludf.DUMMYFUNCTION("""COMPUTED_VALUE"""),"43,4")</f>
        <v>43,4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5" t="str">
        <f ca="1">IFERROR(__xludf.DUMMYFUNCTION("""COMPUTED_VALUE"""),"LE")</f>
        <v>LE</v>
      </c>
      <c r="B11" s="5" t="str">
        <f ca="1">IFERROR(__xludf.DUMMYFUNCTION("""COMPUTED_VALUE"""),"Campi Salentina")</f>
        <v>Campi Salentina</v>
      </c>
      <c r="C11" s="5" t="str">
        <f ca="1">IFERROR(__xludf.DUMMYFUNCTION("""COMPUTED_VALUE"""),"Trasmesso")</f>
        <v>Trasmesso</v>
      </c>
      <c r="D11" s="5" t="str">
        <f ca="1">IFERROR(__xludf.DUMMYFUNCTION("""COMPUTED_VALUE"""),"eolico")</f>
        <v>eolico</v>
      </c>
      <c r="E11" s="6" t="str">
        <f ca="1">IFERROR(__xludf.DUMMYFUNCTION("""COMPUTED_VALUE"""),"72")</f>
        <v>72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">
      <c r="A12" s="3" t="str">
        <f ca="1">IFERROR(__xludf.DUMMYFUNCTION("""COMPUTED_VALUE"""),"TA")</f>
        <v>TA</v>
      </c>
      <c r="B12" s="3" t="str">
        <f ca="1">IFERROR(__xludf.DUMMYFUNCTION("""COMPUTED_VALUE"""),"Crispiano")</f>
        <v>Crispiano</v>
      </c>
      <c r="C12" s="3" t="str">
        <f ca="1">IFERROR(__xludf.DUMMYFUNCTION("""COMPUTED_VALUE"""),"Trasmesso")</f>
        <v>Trasmesso</v>
      </c>
      <c r="D12" s="3" t="str">
        <f ca="1">IFERROR(__xludf.DUMMYFUNCTION("""COMPUTED_VALUE"""),"agrivoltaico")</f>
        <v>agrivoltaico</v>
      </c>
      <c r="E12" s="4" t="str">
        <f ca="1">IFERROR(__xludf.DUMMYFUNCTION("""COMPUTED_VALUE"""),"319,11")</f>
        <v>319,11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5" t="str">
        <f ca="1">IFERROR(__xludf.DUMMYFUNCTION("""COMPUTED_VALUE"""),"FG")</f>
        <v>FG</v>
      </c>
      <c r="B13" s="5" t="str">
        <f ca="1">IFERROR(__xludf.DUMMYFUNCTION("""COMPUTED_VALUE"""),"Candela")</f>
        <v>Candela</v>
      </c>
      <c r="C13" s="5" t="str">
        <f ca="1">IFERROR(__xludf.DUMMYFUNCTION("""COMPUTED_VALUE"""),"Trasmesso")</f>
        <v>Trasmesso</v>
      </c>
      <c r="D13" s="5" t="str">
        <f ca="1">IFERROR(__xludf.DUMMYFUNCTION("""COMPUTED_VALUE"""),"eolico")</f>
        <v>eolico</v>
      </c>
      <c r="E13" s="6" t="str">
        <f ca="1">IFERROR(__xludf.DUMMYFUNCTION("""COMPUTED_VALUE"""),"40,8")</f>
        <v>40,8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">
      <c r="A14" s="3" t="str">
        <f ca="1">IFERROR(__xludf.DUMMYFUNCTION("""COMPUTED_VALUE"""),"FG")</f>
        <v>FG</v>
      </c>
      <c r="B14" s="3" t="str">
        <f ca="1">IFERROR(__xludf.DUMMYFUNCTION("""COMPUTED_VALUE"""),"Ascoli Satriano")</f>
        <v>Ascoli Satriano</v>
      </c>
      <c r="C14" s="3" t="str">
        <f ca="1">IFERROR(__xludf.DUMMYFUNCTION("""COMPUTED_VALUE"""),"Trasmesso")</f>
        <v>Trasmesso</v>
      </c>
      <c r="D14" s="3" t="str">
        <f ca="1">IFERROR(__xludf.DUMMYFUNCTION("""COMPUTED_VALUE"""),"eolico")</f>
        <v>eolico</v>
      </c>
      <c r="E14" s="4" t="str">
        <f ca="1">IFERROR(__xludf.DUMMYFUNCTION("""COMPUTED_VALUE"""),"93,6")</f>
        <v>93,6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5" t="str">
        <f ca="1">IFERROR(__xludf.DUMMYFUNCTION("""COMPUTED_VALUE"""),"FG")</f>
        <v>FG</v>
      </c>
      <c r="B15" s="5" t="str">
        <f ca="1">IFERROR(__xludf.DUMMYFUNCTION("""COMPUTED_VALUE"""),"Manfredonia")</f>
        <v>Manfredonia</v>
      </c>
      <c r="C15" s="5" t="str">
        <f ca="1">IFERROR(__xludf.DUMMYFUNCTION("""COMPUTED_VALUE"""),"Trasmesso")</f>
        <v>Trasmesso</v>
      </c>
      <c r="D15" s="5" t="str">
        <f ca="1">IFERROR(__xludf.DUMMYFUNCTION("""COMPUTED_VALUE"""),"agrivoltaico")</f>
        <v>agrivoltaico</v>
      </c>
      <c r="E15" s="6" t="str">
        <f ca="1">IFERROR(__xludf.DUMMYFUNCTION("""COMPUTED_VALUE"""),"74,52")</f>
        <v>74,52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">
      <c r="A16" s="3" t="str">
        <f ca="1">IFERROR(__xludf.DUMMYFUNCTION("""COMPUTED_VALUE"""),"BA")</f>
        <v>BA</v>
      </c>
      <c r="B16" s="3" t="str">
        <f ca="1">IFERROR(__xludf.DUMMYFUNCTION("""COMPUTED_VALUE"""),"Binetto")</f>
        <v>Binetto</v>
      </c>
      <c r="C16" s="3" t="str">
        <f ca="1">IFERROR(__xludf.DUMMYFUNCTION("""COMPUTED_VALUE"""),"Trasmesso")</f>
        <v>Trasmesso</v>
      </c>
      <c r="D16" s="3" t="str">
        <f ca="1">IFERROR(__xludf.DUMMYFUNCTION("""COMPUTED_VALUE"""),"eolico")</f>
        <v>eolico</v>
      </c>
      <c r="E16" s="4" t="str">
        <f ca="1">IFERROR(__xludf.DUMMYFUNCTION("""COMPUTED_VALUE"""),"108")</f>
        <v>108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5" t="str">
        <f ca="1">IFERROR(__xludf.DUMMYFUNCTION("""COMPUTED_VALUE"""),"FG")</f>
        <v>FG</v>
      </c>
      <c r="B17" s="5" t="str">
        <f ca="1">IFERROR(__xludf.DUMMYFUNCTION("""COMPUTED_VALUE"""),"Bovino")</f>
        <v>Bovino</v>
      </c>
      <c r="C17" s="5" t="str">
        <f ca="1">IFERROR(__xludf.DUMMYFUNCTION("""COMPUTED_VALUE"""),"Trasmesso")</f>
        <v>Trasmesso</v>
      </c>
      <c r="D17" s="5" t="str">
        <f ca="1">IFERROR(__xludf.DUMMYFUNCTION("""COMPUTED_VALUE"""),"agrivoltaico")</f>
        <v>agrivoltaico</v>
      </c>
      <c r="E17" s="6" t="str">
        <f ca="1">IFERROR(__xludf.DUMMYFUNCTION("""COMPUTED_VALUE"""),"50,34")</f>
        <v>50,34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A18" s="3" t="str">
        <f ca="1">IFERROR(__xludf.DUMMYFUNCTION("""COMPUTED_VALUE"""),"BT")</f>
        <v>BT</v>
      </c>
      <c r="B18" s="3" t="str">
        <f ca="1">IFERROR(__xludf.DUMMYFUNCTION("""COMPUTED_VALUE"""),"Spinazzola")</f>
        <v>Spinazzola</v>
      </c>
      <c r="C18" s="3" t="str">
        <f ca="1">IFERROR(__xludf.DUMMYFUNCTION("""COMPUTED_VALUE"""),"Aperto")</f>
        <v>Aperto</v>
      </c>
      <c r="D18" s="3" t="str">
        <f ca="1">IFERROR(__xludf.DUMMYFUNCTION("""COMPUTED_VALUE"""),"eolico")</f>
        <v>eolico</v>
      </c>
      <c r="E18" s="4" t="str">
        <f ca="1">IFERROR(__xludf.DUMMYFUNCTION("""COMPUTED_VALUE"""),"33")</f>
        <v>33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5" t="str">
        <f ca="1">IFERROR(__xludf.DUMMYFUNCTION("""COMPUTED_VALUE"""),"FG")</f>
        <v>FG</v>
      </c>
      <c r="B19" s="5" t="str">
        <f ca="1">IFERROR(__xludf.DUMMYFUNCTION("""COMPUTED_VALUE"""),"San Severo")</f>
        <v>San Severo</v>
      </c>
      <c r="C19" s="5" t="str">
        <f ca="1">IFERROR(__xludf.DUMMYFUNCTION("""COMPUTED_VALUE"""),"Trasmesso")</f>
        <v>Trasmesso</v>
      </c>
      <c r="D19" s="5" t="str">
        <f ca="1">IFERROR(__xludf.DUMMYFUNCTION("""COMPUTED_VALUE"""),"eolico")</f>
        <v>eolico</v>
      </c>
      <c r="E19" s="6" t="str">
        <f ca="1">IFERROR(__xludf.DUMMYFUNCTION("""COMPUTED_VALUE"""),"86,4")</f>
        <v>86,4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A20" s="3" t="str">
        <f ca="1">IFERROR(__xludf.DUMMYFUNCTION("""COMPUTED_VALUE"""),"BA")</f>
        <v>BA</v>
      </c>
      <c r="B20" s="3" t="str">
        <f ca="1">IFERROR(__xludf.DUMMYFUNCTION("""COMPUTED_VALUE"""),"Acquaviva delle Fonti")</f>
        <v>Acquaviva delle Fonti</v>
      </c>
      <c r="C20" s="3" t="str">
        <f ca="1">IFERROR(__xludf.DUMMYFUNCTION("""COMPUTED_VALUE"""),"Trasmesso")</f>
        <v>Trasmesso</v>
      </c>
      <c r="D20" s="3" t="str">
        <f ca="1">IFERROR(__xludf.DUMMYFUNCTION("""COMPUTED_VALUE"""),"eolico")</f>
        <v>eolico</v>
      </c>
      <c r="E20" s="4" t="str">
        <f ca="1">IFERROR(__xludf.DUMMYFUNCTION("""COMPUTED_VALUE"""),"72")</f>
        <v>72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5" t="str">
        <f ca="1">IFERROR(__xludf.DUMMYFUNCTION("""COMPUTED_VALUE"""),"LE")</f>
        <v>LE</v>
      </c>
      <c r="B21" s="5" t="str">
        <f ca="1">IFERROR(__xludf.DUMMYFUNCTION("""COMPUTED_VALUE"""),"Leverano")</f>
        <v>Leverano</v>
      </c>
      <c r="C21" s="5" t="str">
        <f ca="1">IFERROR(__xludf.DUMMYFUNCTION("""COMPUTED_VALUE"""),"Trasmesso")</f>
        <v>Trasmesso</v>
      </c>
      <c r="D21" s="5" t="str">
        <f ca="1">IFERROR(__xludf.DUMMYFUNCTION("""COMPUTED_VALUE"""),"eolico")</f>
        <v>eolico</v>
      </c>
      <c r="E21" s="6" t="str">
        <f ca="1">IFERROR(__xludf.DUMMYFUNCTION("""COMPUTED_VALUE"""),"48")</f>
        <v>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A22" s="3" t="str">
        <f ca="1">IFERROR(__xludf.DUMMYFUNCTION("""COMPUTED_VALUE"""),"BA")</f>
        <v>BA</v>
      </c>
      <c r="B22" s="3" t="str">
        <f ca="1">IFERROR(__xludf.DUMMYFUNCTION("""COMPUTED_VALUE"""),"Bitonto")</f>
        <v>Bitonto</v>
      </c>
      <c r="C22" s="3" t="str">
        <f ca="1">IFERROR(__xludf.DUMMYFUNCTION("""COMPUTED_VALUE"""),"Trasmesso")</f>
        <v>Trasmesso</v>
      </c>
      <c r="D22" s="3" t="str">
        <f ca="1">IFERROR(__xludf.DUMMYFUNCTION("""COMPUTED_VALUE"""),"eolico")</f>
        <v>eolico</v>
      </c>
      <c r="E22" s="4" t="str">
        <f ca="1">IFERROR(__xludf.DUMMYFUNCTION("""COMPUTED_VALUE"""),"115,2")</f>
        <v>115,2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5" t="str">
        <f ca="1">IFERROR(__xludf.DUMMYFUNCTION("""COMPUTED_VALUE"""),"FG")</f>
        <v>FG</v>
      </c>
      <c r="B23" s="5" t="str">
        <f ca="1">IFERROR(__xludf.DUMMYFUNCTION("""COMPUTED_VALUE"""),"Torremaggiore")</f>
        <v>Torremaggiore</v>
      </c>
      <c r="C23" s="5" t="str">
        <f ca="1">IFERROR(__xludf.DUMMYFUNCTION("""COMPUTED_VALUE"""),"Trasmesso")</f>
        <v>Trasmesso</v>
      </c>
      <c r="D23" s="5" t="str">
        <f ca="1">IFERROR(__xludf.DUMMYFUNCTION("""COMPUTED_VALUE"""),"eolico")</f>
        <v>eolico</v>
      </c>
      <c r="E23" s="6" t="str">
        <f ca="1">IFERROR(__xludf.DUMMYFUNCTION("""COMPUTED_VALUE"""),"54")</f>
        <v>54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A24" s="3" t="str">
        <f ca="1">IFERROR(__xludf.DUMMYFUNCTION("""COMPUTED_VALUE"""),"FG")</f>
        <v>FG</v>
      </c>
      <c r="B24" s="3" t="str">
        <f ca="1">IFERROR(__xludf.DUMMYFUNCTION("""COMPUTED_VALUE"""),"Candela")</f>
        <v>Candela</v>
      </c>
      <c r="C24" s="3" t="str">
        <f ca="1">IFERROR(__xludf.DUMMYFUNCTION("""COMPUTED_VALUE"""),"Trasmesso")</f>
        <v>Trasmesso</v>
      </c>
      <c r="D24" s="3" t="str">
        <f ca="1">IFERROR(__xludf.DUMMYFUNCTION("""COMPUTED_VALUE"""),"agrivoltaico")</f>
        <v>agrivoltaico</v>
      </c>
      <c r="E24" s="4" t="str">
        <f ca="1">IFERROR(__xludf.DUMMYFUNCTION("""COMPUTED_VALUE"""),"33,3")</f>
        <v>33,3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5" t="str">
        <f ca="1">IFERROR(__xludf.DUMMYFUNCTION("""COMPUTED_VALUE"""),"FG")</f>
        <v>FG</v>
      </c>
      <c r="B25" s="5" t="str">
        <f ca="1">IFERROR(__xludf.DUMMYFUNCTION("""COMPUTED_VALUE"""),"Ascoli Satriano")</f>
        <v>Ascoli Satriano</v>
      </c>
      <c r="C25" s="5" t="str">
        <f ca="1">IFERROR(__xludf.DUMMYFUNCTION("""COMPUTED_VALUE"""),"Trasmesso")</f>
        <v>Trasmesso</v>
      </c>
      <c r="D25" s="5" t="str">
        <f ca="1">IFERROR(__xludf.DUMMYFUNCTION("""COMPUTED_VALUE"""),"agrivoltaico")</f>
        <v>agrivoltaico</v>
      </c>
      <c r="E25" s="6" t="str">
        <f ca="1">IFERROR(__xludf.DUMMYFUNCTION("""COMPUTED_VALUE"""),"50,13")</f>
        <v>50,13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A26" s="3" t="str">
        <f ca="1">IFERROR(__xludf.DUMMYFUNCTION("""COMPUTED_VALUE"""),"FG")</f>
        <v>FG</v>
      </c>
      <c r="B26" s="3" t="str">
        <f ca="1">IFERROR(__xludf.DUMMYFUNCTION("""COMPUTED_VALUE"""),"Bovino")</f>
        <v>Bovino</v>
      </c>
      <c r="C26" s="3" t="str">
        <f ca="1">IFERROR(__xludf.DUMMYFUNCTION("""COMPUTED_VALUE"""),"Trasmesso")</f>
        <v>Trasmesso</v>
      </c>
      <c r="D26" s="3" t="str">
        <f ca="1">IFERROR(__xludf.DUMMYFUNCTION("""COMPUTED_VALUE"""),"eolico")</f>
        <v>eolico</v>
      </c>
      <c r="E26" s="4" t="str">
        <f ca="1">IFERROR(__xludf.DUMMYFUNCTION("""COMPUTED_VALUE"""),"43,2")</f>
        <v>43,2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5" t="str">
        <f ca="1">IFERROR(__xludf.DUMMYFUNCTION("""COMPUTED_VALUE"""),"FG")</f>
        <v>FG</v>
      </c>
      <c r="B27" s="5" t="str">
        <f ca="1">IFERROR(__xludf.DUMMYFUNCTION("""COMPUTED_VALUE"""),"Troia")</f>
        <v>Troia</v>
      </c>
      <c r="C27" s="5" t="str">
        <f ca="1">IFERROR(__xludf.DUMMYFUNCTION("""COMPUTED_VALUE"""),"Trasmesso")</f>
        <v>Trasmesso</v>
      </c>
      <c r="D27" s="5" t="str">
        <f ca="1">IFERROR(__xludf.DUMMYFUNCTION("""COMPUTED_VALUE"""),"eolico")</f>
        <v>eolico</v>
      </c>
      <c r="E27" s="6" t="str">
        <f ca="1">IFERROR(__xludf.DUMMYFUNCTION("""COMPUTED_VALUE"""),"64,8")</f>
        <v>64,8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A28" s="3" t="str">
        <f ca="1">IFERROR(__xludf.DUMMYFUNCTION("""COMPUTED_VALUE"""),"FG")</f>
        <v>FG</v>
      </c>
      <c r="B28" s="3" t="str">
        <f ca="1">IFERROR(__xludf.DUMMYFUNCTION("""COMPUTED_VALUE"""),"Ascoli Satriano")</f>
        <v>Ascoli Satriano</v>
      </c>
      <c r="C28" s="3" t="str">
        <f ca="1">IFERROR(__xludf.DUMMYFUNCTION("""COMPUTED_VALUE"""),"Trasmesso")</f>
        <v>Trasmesso</v>
      </c>
      <c r="D28" s="3" t="str">
        <f ca="1">IFERROR(__xludf.DUMMYFUNCTION("""COMPUTED_VALUE"""),"eolico")</f>
        <v>eolico</v>
      </c>
      <c r="E28" s="4" t="str">
        <f ca="1">IFERROR(__xludf.DUMMYFUNCTION("""COMPUTED_VALUE"""),"108")</f>
        <v>108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5" t="str">
        <f ca="1">IFERROR(__xludf.DUMMYFUNCTION("""COMPUTED_VALUE"""),"TA")</f>
        <v>TA</v>
      </c>
      <c r="B29" s="5" t="str">
        <f ca="1">IFERROR(__xludf.DUMMYFUNCTION("""COMPUTED_VALUE"""),"Monteiasi")</f>
        <v>Monteiasi</v>
      </c>
      <c r="C29" s="5" t="str">
        <f ca="1">IFERROR(__xludf.DUMMYFUNCTION("""COMPUTED_VALUE"""),"Trasmesso")</f>
        <v>Trasmesso</v>
      </c>
      <c r="D29" s="5" t="str">
        <f ca="1">IFERROR(__xludf.DUMMYFUNCTION("""COMPUTED_VALUE"""),"agrivoltaico")</f>
        <v>agrivoltaico</v>
      </c>
      <c r="E29" s="6" t="str">
        <f ca="1">IFERROR(__xludf.DUMMYFUNCTION("""COMPUTED_VALUE"""),"17,41")</f>
        <v>17,41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3" t="str">
        <f ca="1">IFERROR(__xludf.DUMMYFUNCTION("""COMPUTED_VALUE"""),"LE")</f>
        <v>LE</v>
      </c>
      <c r="B30" s="3" t="str">
        <f ca="1">IFERROR(__xludf.DUMMYFUNCTION("""COMPUTED_VALUE"""),"Minervino di Lecce")</f>
        <v>Minervino di Lecce</v>
      </c>
      <c r="C30" s="3" t="str">
        <f ca="1">IFERROR(__xludf.DUMMYFUNCTION("""COMPUTED_VALUE"""),"Aperto")</f>
        <v>Aperto</v>
      </c>
      <c r="D30" s="3" t="str">
        <f ca="1">IFERROR(__xludf.DUMMYFUNCTION("""COMPUTED_VALUE"""),"offshore")</f>
        <v>offshore</v>
      </c>
      <c r="E30" s="4" t="str">
        <f ca="1">IFERROR(__xludf.DUMMYFUNCTION("""COMPUTED_VALUE"""),"1314")</f>
        <v>1314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5" t="str">
        <f ca="1">IFERROR(__xludf.DUMMYFUNCTION("""COMPUTED_VALUE"""),"BA")</f>
        <v>BA</v>
      </c>
      <c r="B31" s="5" t="str">
        <f ca="1">IFERROR(__xludf.DUMMYFUNCTION("""COMPUTED_VALUE"""),"Cassano delle Murge")</f>
        <v>Cassano delle Murge</v>
      </c>
      <c r="C31" s="5" t="str">
        <f ca="1">IFERROR(__xludf.DUMMYFUNCTION("""COMPUTED_VALUE"""),"Trasmesso")</f>
        <v>Trasmesso</v>
      </c>
      <c r="D31" s="5" t="str">
        <f ca="1">IFERROR(__xludf.DUMMYFUNCTION("""COMPUTED_VALUE"""),"eolico")</f>
        <v>eolico</v>
      </c>
      <c r="E31" s="6" t="str">
        <f ca="1">IFERROR(__xludf.DUMMYFUNCTION("""COMPUTED_VALUE"""),"40")</f>
        <v>40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3" t="str">
        <f ca="1">IFERROR(__xludf.DUMMYFUNCTION("""COMPUTED_VALUE"""),"BA")</f>
        <v>BA</v>
      </c>
      <c r="B32" s="3" t="str">
        <f ca="1">IFERROR(__xludf.DUMMYFUNCTION("""COMPUTED_VALUE"""),"Bitonto")</f>
        <v>Bitonto</v>
      </c>
      <c r="C32" s="3" t="str">
        <f ca="1">IFERROR(__xludf.DUMMYFUNCTION("""COMPUTED_VALUE"""),"Trasmesso")</f>
        <v>Trasmesso</v>
      </c>
      <c r="D32" s="3" t="str">
        <f ca="1">IFERROR(__xludf.DUMMYFUNCTION("""COMPUTED_VALUE"""),"eolico")</f>
        <v>eolico</v>
      </c>
      <c r="E32" s="4" t="str">
        <f ca="1">IFERROR(__xludf.DUMMYFUNCTION("""COMPUTED_VALUE"""),"108")</f>
        <v>108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5" t="str">
        <f ca="1">IFERROR(__xludf.DUMMYFUNCTION("""COMPUTED_VALUE"""),"BT")</f>
        <v>BT</v>
      </c>
      <c r="B33" s="5" t="str">
        <f ca="1">IFERROR(__xludf.DUMMYFUNCTION("""COMPUTED_VALUE"""),"Andria")</f>
        <v>Andria</v>
      </c>
      <c r="C33" s="5" t="str">
        <f ca="1">IFERROR(__xludf.DUMMYFUNCTION("""COMPUTED_VALUE"""),"Trasmesso")</f>
        <v>Trasmesso</v>
      </c>
      <c r="D33" s="5" t="str">
        <f ca="1">IFERROR(__xludf.DUMMYFUNCTION("""COMPUTED_VALUE"""),"eolico")</f>
        <v>eolico</v>
      </c>
      <c r="E33" s="6" t="str">
        <f ca="1">IFERROR(__xludf.DUMMYFUNCTION("""COMPUTED_VALUE"""),"79,2")</f>
        <v>79,2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">
      <c r="A34" s="3" t="str">
        <f ca="1">IFERROR(__xludf.DUMMYFUNCTION("""COMPUTED_VALUE"""),"BT")</f>
        <v>BT</v>
      </c>
      <c r="B34" s="3" t="str">
        <f ca="1">IFERROR(__xludf.DUMMYFUNCTION("""COMPUTED_VALUE"""),"Minervino Murge")</f>
        <v>Minervino Murge</v>
      </c>
      <c r="C34" s="3" t="str">
        <f ca="1">IFERROR(__xludf.DUMMYFUNCTION("""COMPUTED_VALUE"""),"Trasmesso")</f>
        <v>Trasmesso</v>
      </c>
      <c r="D34" s="3" t="str">
        <f ca="1">IFERROR(__xludf.DUMMYFUNCTION("""COMPUTED_VALUE"""),"agrivoltaico")</f>
        <v>agrivoltaico</v>
      </c>
      <c r="E34" s="4" t="str">
        <f ca="1">IFERROR(__xludf.DUMMYFUNCTION("""COMPUTED_VALUE"""),"669,99")</f>
        <v>669,99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5" t="str">
        <f ca="1">IFERROR(__xludf.DUMMYFUNCTION("""COMPUTED_VALUE"""),"FG")</f>
        <v>FG</v>
      </c>
      <c r="B35" s="5" t="str">
        <f ca="1">IFERROR(__xludf.DUMMYFUNCTION("""COMPUTED_VALUE"""),"Castelluccio dei Sauri")</f>
        <v>Castelluccio dei Sauri</v>
      </c>
      <c r="C35" s="5" t="str">
        <f ca="1">IFERROR(__xludf.DUMMYFUNCTION("""COMPUTED_VALUE"""),"Trasmesso")</f>
        <v>Trasmesso</v>
      </c>
      <c r="D35" s="5" t="str">
        <f ca="1">IFERROR(__xludf.DUMMYFUNCTION("""COMPUTED_VALUE"""),"agrivoltaico")</f>
        <v>agrivoltaico</v>
      </c>
      <c r="E35" s="6" t="str">
        <f ca="1">IFERROR(__xludf.DUMMYFUNCTION("""COMPUTED_VALUE"""),"40,17")</f>
        <v>40,17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">
      <c r="A36" s="3" t="str">
        <f ca="1">IFERROR(__xludf.DUMMYFUNCTION("""COMPUTED_VALUE"""),"FG")</f>
        <v>FG</v>
      </c>
      <c r="B36" s="3" t="str">
        <f ca="1">IFERROR(__xludf.DUMMYFUNCTION("""COMPUTED_VALUE"""),"Ascoli Satriano")</f>
        <v>Ascoli Satriano</v>
      </c>
      <c r="C36" s="3" t="str">
        <f ca="1">IFERROR(__xludf.DUMMYFUNCTION("""COMPUTED_VALUE"""),"Trasmesso")</f>
        <v>Trasmesso</v>
      </c>
      <c r="D36" s="3" t="str">
        <f ca="1">IFERROR(__xludf.DUMMYFUNCTION("""COMPUTED_VALUE"""),"agrivoltaico")</f>
        <v>agrivoltaico</v>
      </c>
      <c r="E36" s="4" t="str">
        <f ca="1">IFERROR(__xludf.DUMMYFUNCTION("""COMPUTED_VALUE"""),"57,4")</f>
        <v>57,4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">
      <c r="A37" s="5" t="str">
        <f ca="1">IFERROR(__xludf.DUMMYFUNCTION("""COMPUTED_VALUE"""),"FG")</f>
        <v>FG</v>
      </c>
      <c r="B37" s="5" t="str">
        <f ca="1">IFERROR(__xludf.DUMMYFUNCTION("""COMPUTED_VALUE"""),"Ascoli Satriano")</f>
        <v>Ascoli Satriano</v>
      </c>
      <c r="C37" s="5" t="str">
        <f ca="1">IFERROR(__xludf.DUMMYFUNCTION("""COMPUTED_VALUE"""),"Trasmesso")</f>
        <v>Trasmesso</v>
      </c>
      <c r="D37" s="5" t="str">
        <f ca="1">IFERROR(__xludf.DUMMYFUNCTION("""COMPUTED_VALUE"""),"agrivoltaico")</f>
        <v>agrivoltaico</v>
      </c>
      <c r="E37" s="6" t="str">
        <f ca="1">IFERROR(__xludf.DUMMYFUNCTION("""COMPUTED_VALUE"""),"70,3")</f>
        <v>70,3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3" t="str">
        <f ca="1">IFERROR(__xludf.DUMMYFUNCTION("""COMPUTED_VALUE"""),"BR")</f>
        <v>BR</v>
      </c>
      <c r="B38" s="3" t="str">
        <f ca="1">IFERROR(__xludf.DUMMYFUNCTION("""COMPUTED_VALUE"""),"Brindisi")</f>
        <v>Brindisi</v>
      </c>
      <c r="C38" s="3" t="str">
        <f ca="1">IFERROR(__xludf.DUMMYFUNCTION("""COMPUTED_VALUE"""),"Trasmesso")</f>
        <v>Trasmesso</v>
      </c>
      <c r="D38" s="3" t="str">
        <f ca="1">IFERROR(__xludf.DUMMYFUNCTION("""COMPUTED_VALUE"""),"fotovoltaico")</f>
        <v>fotovoltaico</v>
      </c>
      <c r="E38" s="4" t="str">
        <f ca="1">IFERROR(__xludf.DUMMYFUNCTION("""COMPUTED_VALUE"""),"41,06")</f>
        <v>41,06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">
      <c r="A39" s="5" t="str">
        <f ca="1">IFERROR(__xludf.DUMMYFUNCTION("""COMPUTED_VALUE"""),"FG")</f>
        <v>FG</v>
      </c>
      <c r="B39" s="5" t="str">
        <f ca="1">IFERROR(__xludf.DUMMYFUNCTION("""COMPUTED_VALUE"""),"Foggia")</f>
        <v>Foggia</v>
      </c>
      <c r="C39" s="5" t="str">
        <f ca="1">IFERROR(__xludf.DUMMYFUNCTION("""COMPUTED_VALUE"""),"Trasmesso")</f>
        <v>Trasmesso</v>
      </c>
      <c r="D39" s="5" t="str">
        <f ca="1">IFERROR(__xludf.DUMMYFUNCTION("""COMPUTED_VALUE"""),"eolico")</f>
        <v>eolico</v>
      </c>
      <c r="E39" s="6" t="str">
        <f ca="1">IFERROR(__xludf.DUMMYFUNCTION("""COMPUTED_VALUE"""),"79,2")</f>
        <v>79,2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4.25" x14ac:dyDescent="0.2">
      <c r="A40" s="3" t="str">
        <f ca="1">IFERROR(__xludf.DUMMYFUNCTION("""COMPUTED_VALUE"""),"FG")</f>
        <v>FG</v>
      </c>
      <c r="B40" s="3" t="str">
        <f ca="1">IFERROR(__xludf.DUMMYFUNCTION("""COMPUTED_VALUE"""),"San Paolo di Civitate")</f>
        <v>San Paolo di Civitate</v>
      </c>
      <c r="C40" s="3" t="str">
        <f ca="1">IFERROR(__xludf.DUMMYFUNCTION("""COMPUTED_VALUE"""),"Trasmesso")</f>
        <v>Trasmesso</v>
      </c>
      <c r="D40" s="3" t="str">
        <f ca="1">IFERROR(__xludf.DUMMYFUNCTION("""COMPUTED_VALUE"""),"eolico")</f>
        <v>eolico</v>
      </c>
      <c r="E40" s="4" t="str">
        <f ca="1">IFERROR(__xludf.DUMMYFUNCTION("""COMPUTED_VALUE"""),"79,2")</f>
        <v>79,2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4.25" x14ac:dyDescent="0.2">
      <c r="A41" s="5" t="str">
        <f ca="1">IFERROR(__xludf.DUMMYFUNCTION("""COMPUTED_VALUE"""),"FG")</f>
        <v>FG</v>
      </c>
      <c r="B41" s="5" t="str">
        <f ca="1">IFERROR(__xludf.DUMMYFUNCTION("""COMPUTED_VALUE"""),"San Paolo di Civitate")</f>
        <v>San Paolo di Civitate</v>
      </c>
      <c r="C41" s="5" t="str">
        <f ca="1">IFERROR(__xludf.DUMMYFUNCTION("""COMPUTED_VALUE"""),"Trasmesso")</f>
        <v>Trasmesso</v>
      </c>
      <c r="D41" s="5" t="str">
        <f ca="1">IFERROR(__xludf.DUMMYFUNCTION("""COMPUTED_VALUE"""),"eolico")</f>
        <v>eolico</v>
      </c>
      <c r="E41" s="6" t="str">
        <f ca="1">IFERROR(__xludf.DUMMYFUNCTION("""COMPUTED_VALUE"""),"79,2")</f>
        <v>79,2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4.25" x14ac:dyDescent="0.2">
      <c r="A42" s="3" t="str">
        <f ca="1">IFERROR(__xludf.DUMMYFUNCTION("""COMPUTED_VALUE"""),"FG")</f>
        <v>FG</v>
      </c>
      <c r="B42" s="3" t="str">
        <f ca="1">IFERROR(__xludf.DUMMYFUNCTION("""COMPUTED_VALUE"""),"Accadia")</f>
        <v>Accadia</v>
      </c>
      <c r="C42" s="3" t="str">
        <f ca="1">IFERROR(__xludf.DUMMYFUNCTION("""COMPUTED_VALUE"""),"Trasmesso")</f>
        <v>Trasmesso</v>
      </c>
      <c r="D42" s="3" t="str">
        <f ca="1">IFERROR(__xludf.DUMMYFUNCTION("""COMPUTED_VALUE"""),"eolico")</f>
        <v>eolico</v>
      </c>
      <c r="E42" s="4" t="str">
        <f ca="1">IFERROR(__xludf.DUMMYFUNCTION("""COMPUTED_VALUE"""),"37,8")</f>
        <v>37,8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4.25" x14ac:dyDescent="0.2">
      <c r="A43" s="5" t="str">
        <f ca="1">IFERROR(__xludf.DUMMYFUNCTION("""COMPUTED_VALUE"""),"FG")</f>
        <v>FG</v>
      </c>
      <c r="B43" s="5" t="str">
        <f ca="1">IFERROR(__xludf.DUMMYFUNCTION("""COMPUTED_VALUE"""),"Candela")</f>
        <v>Candela</v>
      </c>
      <c r="C43" s="5" t="str">
        <f ca="1">IFERROR(__xludf.DUMMYFUNCTION("""COMPUTED_VALUE"""),"Trasmesso")</f>
        <v>Trasmesso</v>
      </c>
      <c r="D43" s="5" t="str">
        <f ca="1">IFERROR(__xludf.DUMMYFUNCTION("""COMPUTED_VALUE"""),"fotovoltaico")</f>
        <v>fotovoltaico</v>
      </c>
      <c r="E43" s="6" t="str">
        <f ca="1">IFERROR(__xludf.DUMMYFUNCTION("""COMPUTED_VALUE"""),"75,77")</f>
        <v>75,77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4.25" x14ac:dyDescent="0.2">
      <c r="A44" s="3" t="str">
        <f ca="1">IFERROR(__xludf.DUMMYFUNCTION("""COMPUTED_VALUE"""),"BA")</f>
        <v>BA</v>
      </c>
      <c r="B44" s="3" t="str">
        <f ca="1">IFERROR(__xludf.DUMMYFUNCTION("""COMPUTED_VALUE"""),"Conversano")</f>
        <v>Conversano</v>
      </c>
      <c r="C44" s="3" t="str">
        <f ca="1">IFERROR(__xludf.DUMMYFUNCTION("""COMPUTED_VALUE"""),"Trasmesso")</f>
        <v>Trasmesso</v>
      </c>
      <c r="D44" s="3" t="str">
        <f ca="1">IFERROR(__xludf.DUMMYFUNCTION("""COMPUTED_VALUE"""),"eolico")</f>
        <v>eolico</v>
      </c>
      <c r="E44" s="4" t="str">
        <f ca="1">IFERROR(__xludf.DUMMYFUNCTION("""COMPUTED_VALUE"""),"43,2")</f>
        <v>43,2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4.25" x14ac:dyDescent="0.2">
      <c r="A45" s="5" t="str">
        <f ca="1">IFERROR(__xludf.DUMMYFUNCTION("""COMPUTED_VALUE"""),"LE")</f>
        <v>LE</v>
      </c>
      <c r="B45" s="5" t="str">
        <f ca="1">IFERROR(__xludf.DUMMYFUNCTION("""COMPUTED_VALUE"""),"Campi Salentina")</f>
        <v>Campi Salentina</v>
      </c>
      <c r="C45" s="5" t="str">
        <f ca="1">IFERROR(__xludf.DUMMYFUNCTION("""COMPUTED_VALUE"""),"Trasmesso")</f>
        <v>Trasmesso</v>
      </c>
      <c r="D45" s="5" t="str">
        <f ca="1">IFERROR(__xludf.DUMMYFUNCTION("""COMPUTED_VALUE"""),"eolico")</f>
        <v>eolico</v>
      </c>
      <c r="E45" s="6" t="str">
        <f ca="1">IFERROR(__xludf.DUMMYFUNCTION("""COMPUTED_VALUE"""),"50,4")</f>
        <v>50,4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4.25" x14ac:dyDescent="0.2">
      <c r="A46" s="3" t="str">
        <f ca="1">IFERROR(__xludf.DUMMYFUNCTION("""COMPUTED_VALUE"""),"FG")</f>
        <v>FG</v>
      </c>
      <c r="B46" s="3" t="str">
        <f ca="1">IFERROR(__xludf.DUMMYFUNCTION("""COMPUTED_VALUE"""),"Cerignola")</f>
        <v>Cerignola</v>
      </c>
      <c r="C46" s="3" t="str">
        <f ca="1">IFERROR(__xludf.DUMMYFUNCTION("""COMPUTED_VALUE"""),"Trasmesso")</f>
        <v>Trasmesso</v>
      </c>
      <c r="D46" s="3" t="str">
        <f ca="1">IFERROR(__xludf.DUMMYFUNCTION("""COMPUTED_VALUE"""),"eolico")</f>
        <v>eolico</v>
      </c>
      <c r="E46" s="4" t="str">
        <f ca="1">IFERROR(__xludf.DUMMYFUNCTION("""COMPUTED_VALUE"""),"93,6")</f>
        <v>93,6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4.25" x14ac:dyDescent="0.2">
      <c r="A47" s="5" t="str">
        <f ca="1">IFERROR(__xludf.DUMMYFUNCTION("""COMPUTED_VALUE"""),"TA")</f>
        <v>TA</v>
      </c>
      <c r="B47" s="5" t="str">
        <f ca="1">IFERROR(__xludf.DUMMYFUNCTION("""COMPUTED_VALUE"""),"Ginosa")</f>
        <v>Ginosa</v>
      </c>
      <c r="C47" s="5" t="str">
        <f ca="1">IFERROR(__xludf.DUMMYFUNCTION("""COMPUTED_VALUE"""),"Trasmesso")</f>
        <v>Trasmesso</v>
      </c>
      <c r="D47" s="5" t="str">
        <f ca="1">IFERROR(__xludf.DUMMYFUNCTION("""COMPUTED_VALUE"""),"eolico")</f>
        <v>eolico</v>
      </c>
      <c r="E47" s="6" t="str">
        <f ca="1">IFERROR(__xludf.DUMMYFUNCTION("""COMPUTED_VALUE"""),"43,2")</f>
        <v>43,2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4.25" x14ac:dyDescent="0.2">
      <c r="A48" s="3" t="str">
        <f ca="1">IFERROR(__xludf.DUMMYFUNCTION("""COMPUTED_VALUE"""),"FG")</f>
        <v>FG</v>
      </c>
      <c r="B48" s="3" t="str">
        <f ca="1">IFERROR(__xludf.DUMMYFUNCTION("""COMPUTED_VALUE"""),"Apricena")</f>
        <v>Apricena</v>
      </c>
      <c r="C48" s="3" t="str">
        <f ca="1">IFERROR(__xludf.DUMMYFUNCTION("""COMPUTED_VALUE"""),"Trasmesso")</f>
        <v>Trasmesso</v>
      </c>
      <c r="D48" s="3" t="str">
        <f ca="1">IFERROR(__xludf.DUMMYFUNCTION("""COMPUTED_VALUE"""),"fotovoltaico")</f>
        <v>fotovoltaico</v>
      </c>
      <c r="E48" s="4" t="str">
        <f ca="1">IFERROR(__xludf.DUMMYFUNCTION("""COMPUTED_VALUE"""),"83,16")</f>
        <v>83,16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4.25" x14ac:dyDescent="0.2">
      <c r="A49" s="5" t="str">
        <f ca="1">IFERROR(__xludf.DUMMYFUNCTION("""COMPUTED_VALUE"""),"BA")</f>
        <v>BA</v>
      </c>
      <c r="B49" s="5" t="str">
        <f ca="1">IFERROR(__xludf.DUMMYFUNCTION("""COMPUTED_VALUE"""),"Bitonto")</f>
        <v>Bitonto</v>
      </c>
      <c r="C49" s="5" t="str">
        <f ca="1">IFERROR(__xludf.DUMMYFUNCTION("""COMPUTED_VALUE"""),"Trasmesso")</f>
        <v>Trasmesso</v>
      </c>
      <c r="D49" s="5" t="str">
        <f ca="1">IFERROR(__xludf.DUMMYFUNCTION("""COMPUTED_VALUE"""),"eolico")</f>
        <v>eolico</v>
      </c>
      <c r="E49" s="6" t="str">
        <f ca="1">IFERROR(__xludf.DUMMYFUNCTION("""COMPUTED_VALUE"""),"40")</f>
        <v>40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4.25" x14ac:dyDescent="0.2">
      <c r="A50" s="3" t="str">
        <f ca="1">IFERROR(__xludf.DUMMYFUNCTION("""COMPUTED_VALUE"""),"FG")</f>
        <v>FG</v>
      </c>
      <c r="B50" s="3" t="str">
        <f ca="1">IFERROR(__xludf.DUMMYFUNCTION("""COMPUTED_VALUE"""),"Lucera")</f>
        <v>Lucera</v>
      </c>
      <c r="C50" s="3" t="str">
        <f ca="1">IFERROR(__xludf.DUMMYFUNCTION("""COMPUTED_VALUE"""),"Trasmesso")</f>
        <v>Trasmesso</v>
      </c>
      <c r="D50" s="3" t="str">
        <f ca="1">IFERROR(__xludf.DUMMYFUNCTION("""COMPUTED_VALUE"""),"agrivoltaico")</f>
        <v>agrivoltaico</v>
      </c>
      <c r="E50" s="4" t="str">
        <f ca="1">IFERROR(__xludf.DUMMYFUNCTION("""COMPUTED_VALUE"""),"75,563")</f>
        <v>75,563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4.25" x14ac:dyDescent="0.2">
      <c r="A51" s="5" t="str">
        <f ca="1">IFERROR(__xludf.DUMMYFUNCTION("""COMPUTED_VALUE"""),"FG")</f>
        <v>FG</v>
      </c>
      <c r="B51" s="5" t="str">
        <f ca="1">IFERROR(__xludf.DUMMYFUNCTION("""COMPUTED_VALUE"""),"Foggia")</f>
        <v>Foggia</v>
      </c>
      <c r="C51" s="5" t="str">
        <f ca="1">IFERROR(__xludf.DUMMYFUNCTION("""COMPUTED_VALUE"""),"Trasmesso")</f>
        <v>Trasmesso</v>
      </c>
      <c r="D51" s="5" t="str">
        <f ca="1">IFERROR(__xludf.DUMMYFUNCTION("""COMPUTED_VALUE"""),"eolico")</f>
        <v>eolico</v>
      </c>
      <c r="E51" s="6" t="str">
        <f ca="1">IFERROR(__xludf.DUMMYFUNCTION("""COMPUTED_VALUE"""),"80")</f>
        <v>80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4.25" x14ac:dyDescent="0.2">
      <c r="A52" s="3" t="str">
        <f ca="1">IFERROR(__xludf.DUMMYFUNCTION("""COMPUTED_VALUE"""),"LE")</f>
        <v>LE</v>
      </c>
      <c r="B52" s="3" t="str">
        <f ca="1">IFERROR(__xludf.DUMMYFUNCTION("""COMPUTED_VALUE"""),"Copertino")</f>
        <v>Copertino</v>
      </c>
      <c r="C52" s="3" t="str">
        <f ca="1">IFERROR(__xludf.DUMMYFUNCTION("""COMPUTED_VALUE"""),"Trasmesso")</f>
        <v>Trasmesso</v>
      </c>
      <c r="D52" s="3" t="str">
        <f ca="1">IFERROR(__xludf.DUMMYFUNCTION("""COMPUTED_VALUE"""),"eolico")</f>
        <v>eolico</v>
      </c>
      <c r="E52" s="4" t="str">
        <f ca="1">IFERROR(__xludf.DUMMYFUNCTION("""COMPUTED_VALUE"""),"64,8")</f>
        <v>64,8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4.25" x14ac:dyDescent="0.2">
      <c r="A53" s="5" t="str">
        <f ca="1">IFERROR(__xludf.DUMMYFUNCTION("""COMPUTED_VALUE"""),"FG")</f>
        <v>FG</v>
      </c>
      <c r="B53" s="5" t="str">
        <f ca="1">IFERROR(__xludf.DUMMYFUNCTION("""COMPUTED_VALUE"""),"Chieuti")</f>
        <v>Chieuti</v>
      </c>
      <c r="C53" s="5" t="str">
        <f ca="1">IFERROR(__xludf.DUMMYFUNCTION("""COMPUTED_VALUE"""),"Trasmesso")</f>
        <v>Trasmesso</v>
      </c>
      <c r="D53" s="5" t="str">
        <f ca="1">IFERROR(__xludf.DUMMYFUNCTION("""COMPUTED_VALUE"""),"agrivoltaico")</f>
        <v>agrivoltaico</v>
      </c>
      <c r="E53" s="6" t="str">
        <f ca="1">IFERROR(__xludf.DUMMYFUNCTION("""COMPUTED_VALUE"""),"35,24")</f>
        <v>35,24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4.25" x14ac:dyDescent="0.2">
      <c r="A54" s="3" t="str">
        <f ca="1">IFERROR(__xludf.DUMMYFUNCTION("""COMPUTED_VALUE"""),"FG")</f>
        <v>FG</v>
      </c>
      <c r="B54" s="3" t="str">
        <f ca="1">IFERROR(__xludf.DUMMYFUNCTION("""COMPUTED_VALUE"""),"Cerignola")</f>
        <v>Cerignola</v>
      </c>
      <c r="C54" s="3" t="str">
        <f ca="1">IFERROR(__xludf.DUMMYFUNCTION("""COMPUTED_VALUE"""),"Trasmesso")</f>
        <v>Trasmesso</v>
      </c>
      <c r="D54" s="3" t="str">
        <f ca="1">IFERROR(__xludf.DUMMYFUNCTION("""COMPUTED_VALUE"""),"agrivoltaico")</f>
        <v>agrivoltaico</v>
      </c>
      <c r="E54" s="4" t="str">
        <f ca="1">IFERROR(__xludf.DUMMYFUNCTION("""COMPUTED_VALUE"""),"60,2")</f>
        <v>60,2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4.25" x14ac:dyDescent="0.2">
      <c r="A55" s="5" t="str">
        <f ca="1">IFERROR(__xludf.DUMMYFUNCTION("""COMPUTED_VALUE"""),"BA")</f>
        <v>BA</v>
      </c>
      <c r="B55" s="5" t="str">
        <f ca="1">IFERROR(__xludf.DUMMYFUNCTION("""COMPUTED_VALUE"""),"Acquaviva delle Fonti")</f>
        <v>Acquaviva delle Fonti</v>
      </c>
      <c r="C55" s="5" t="str">
        <f ca="1">IFERROR(__xludf.DUMMYFUNCTION("""COMPUTED_VALUE"""),"Trasmesso")</f>
        <v>Trasmesso</v>
      </c>
      <c r="D55" s="5" t="str">
        <f ca="1">IFERROR(__xludf.DUMMYFUNCTION("""COMPUTED_VALUE"""),"agrivoltaico")</f>
        <v>agrivoltaico</v>
      </c>
      <c r="E55" s="6" t="str">
        <f ca="1">IFERROR(__xludf.DUMMYFUNCTION("""COMPUTED_VALUE"""),"30,089")</f>
        <v>30,089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4.25" x14ac:dyDescent="0.2">
      <c r="A56" s="3" t="str">
        <f ca="1">IFERROR(__xludf.DUMMYFUNCTION("""COMPUTED_VALUE"""),"FG")</f>
        <v>FG</v>
      </c>
      <c r="B56" s="3" t="str">
        <f ca="1">IFERROR(__xludf.DUMMYFUNCTION("""COMPUTED_VALUE"""),"Serracapriola")</f>
        <v>Serracapriola</v>
      </c>
      <c r="C56" s="3" t="str">
        <f ca="1">IFERROR(__xludf.DUMMYFUNCTION("""COMPUTED_VALUE"""),"Trasmesso")</f>
        <v>Trasmesso</v>
      </c>
      <c r="D56" s="3" t="str">
        <f ca="1">IFERROR(__xludf.DUMMYFUNCTION("""COMPUTED_VALUE"""),"eolico")</f>
        <v>eolico</v>
      </c>
      <c r="E56" s="4" t="str">
        <f ca="1">IFERROR(__xludf.DUMMYFUNCTION("""COMPUTED_VALUE"""),"100,8")</f>
        <v>100,8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4.25" x14ac:dyDescent="0.2">
      <c r="A57" s="5" t="str">
        <f ca="1">IFERROR(__xludf.DUMMYFUNCTION("""COMPUTED_VALUE"""),"FG")</f>
        <v>FG</v>
      </c>
      <c r="B57" s="5" t="str">
        <f ca="1">IFERROR(__xludf.DUMMYFUNCTION("""COMPUTED_VALUE"""),"Foggia")</f>
        <v>Foggia</v>
      </c>
      <c r="C57" s="5" t="str">
        <f ca="1">IFERROR(__xludf.DUMMYFUNCTION("""COMPUTED_VALUE"""),"Trasmesso")</f>
        <v>Trasmesso</v>
      </c>
      <c r="D57" s="5" t="str">
        <f ca="1">IFERROR(__xludf.DUMMYFUNCTION("""COMPUTED_VALUE"""),"fotovoltaico")</f>
        <v>fotovoltaico</v>
      </c>
      <c r="E57" s="6" t="str">
        <f ca="1">IFERROR(__xludf.DUMMYFUNCTION("""COMPUTED_VALUE"""),"50")</f>
        <v>50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4.25" x14ac:dyDescent="0.2">
      <c r="A58" s="3" t="str">
        <f ca="1">IFERROR(__xludf.DUMMYFUNCTION("""COMPUTED_VALUE"""),"FG")</f>
        <v>FG</v>
      </c>
      <c r="B58" s="3" t="str">
        <f ca="1">IFERROR(__xludf.DUMMYFUNCTION("""COMPUTED_VALUE"""),"Ascoli Satriano")</f>
        <v>Ascoli Satriano</v>
      </c>
      <c r="C58" s="3" t="str">
        <f ca="1">IFERROR(__xludf.DUMMYFUNCTION("""COMPUTED_VALUE"""),"Trasmesso")</f>
        <v>Trasmesso</v>
      </c>
      <c r="D58" s="3" t="str">
        <f ca="1">IFERROR(__xludf.DUMMYFUNCTION("""COMPUTED_VALUE"""),"agrivoltaico")</f>
        <v>agrivoltaico</v>
      </c>
      <c r="E58" s="4" t="str">
        <f ca="1">IFERROR(__xludf.DUMMYFUNCTION("""COMPUTED_VALUE"""),"43,07")</f>
        <v>43,07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4.25" x14ac:dyDescent="0.2">
      <c r="A59" s="5" t="str">
        <f ca="1">IFERROR(__xludf.DUMMYFUNCTION("""COMPUTED_VALUE"""),"LE")</f>
        <v>LE</v>
      </c>
      <c r="B59" s="5" t="str">
        <f ca="1">IFERROR(__xludf.DUMMYFUNCTION("""COMPUTED_VALUE"""),"Campi Salentina")</f>
        <v>Campi Salentina</v>
      </c>
      <c r="C59" s="5" t="str">
        <f ca="1">IFERROR(__xludf.DUMMYFUNCTION("""COMPUTED_VALUE"""),"Trasmesso")</f>
        <v>Trasmesso</v>
      </c>
      <c r="D59" s="5" t="str">
        <f ca="1">IFERROR(__xludf.DUMMYFUNCTION("""COMPUTED_VALUE"""),"agrivoltaico")</f>
        <v>agrivoltaico</v>
      </c>
      <c r="E59" s="6" t="str">
        <f ca="1">IFERROR(__xludf.DUMMYFUNCTION("""COMPUTED_VALUE"""),"54,7")</f>
        <v>54,7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4.25" x14ac:dyDescent="0.2">
      <c r="A60" s="3" t="str">
        <f ca="1">IFERROR(__xludf.DUMMYFUNCTION("""COMPUTED_VALUE"""),"BR")</f>
        <v>BR</v>
      </c>
      <c r="B60" s="3" t="str">
        <f ca="1">IFERROR(__xludf.DUMMYFUNCTION("""COMPUTED_VALUE"""),"Brindisi")</f>
        <v>Brindisi</v>
      </c>
      <c r="C60" s="3" t="str">
        <f ca="1">IFERROR(__xludf.DUMMYFUNCTION("""COMPUTED_VALUE"""),"Trasmesso")</f>
        <v>Trasmesso</v>
      </c>
      <c r="D60" s="3" t="str">
        <f ca="1">IFERROR(__xludf.DUMMYFUNCTION("""COMPUTED_VALUE"""),"agrivoltaico")</f>
        <v>agrivoltaico</v>
      </c>
      <c r="E60" s="4" t="str">
        <f ca="1">IFERROR(__xludf.DUMMYFUNCTION("""COMPUTED_VALUE"""),"52,66")</f>
        <v>52,66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4.25" x14ac:dyDescent="0.2">
      <c r="A61" s="5" t="str">
        <f ca="1">IFERROR(__xludf.DUMMYFUNCTION("""COMPUTED_VALUE"""),"TA")</f>
        <v>TA</v>
      </c>
      <c r="B61" s="5" t="str">
        <f ca="1">IFERROR(__xludf.DUMMYFUNCTION("""COMPUTED_VALUE"""),"Castellaneta")</f>
        <v>Castellaneta</v>
      </c>
      <c r="C61" s="5" t="str">
        <f ca="1">IFERROR(__xludf.DUMMYFUNCTION("""COMPUTED_VALUE"""),"Trasmesso")</f>
        <v>Trasmesso</v>
      </c>
      <c r="D61" s="5" t="str">
        <f ca="1">IFERROR(__xludf.DUMMYFUNCTION("""COMPUTED_VALUE"""),"agrivoltaico")</f>
        <v>agrivoltaico</v>
      </c>
      <c r="E61" s="6" t="str">
        <f ca="1">IFERROR(__xludf.DUMMYFUNCTION("""COMPUTED_VALUE"""),"54,1")</f>
        <v>54,1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4.25" x14ac:dyDescent="0.2">
      <c r="A62" s="3" t="str">
        <f ca="1">IFERROR(__xludf.DUMMYFUNCTION("""COMPUTED_VALUE"""),"BA")</f>
        <v>BA</v>
      </c>
      <c r="B62" s="3" t="str">
        <f ca="1">IFERROR(__xludf.DUMMYFUNCTION("""COMPUTED_VALUE"""),"Casamassima")</f>
        <v>Casamassima</v>
      </c>
      <c r="C62" s="3" t="str">
        <f ca="1">IFERROR(__xludf.DUMMYFUNCTION("""COMPUTED_VALUE"""),"Trasmesso")</f>
        <v>Trasmesso</v>
      </c>
      <c r="D62" s="3" t="str">
        <f ca="1">IFERROR(__xludf.DUMMYFUNCTION("""COMPUTED_VALUE"""),"eolico")</f>
        <v>eolico</v>
      </c>
      <c r="E62" s="4" t="str">
        <f ca="1">IFERROR(__xludf.DUMMYFUNCTION("""COMPUTED_VALUE"""),"72")</f>
        <v>72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4.25" x14ac:dyDescent="0.2">
      <c r="A63" s="5" t="str">
        <f ca="1">IFERROR(__xludf.DUMMYFUNCTION("""COMPUTED_VALUE"""),"FG")</f>
        <v>FG</v>
      </c>
      <c r="B63" s="5" t="str">
        <f ca="1">IFERROR(__xludf.DUMMYFUNCTION("""COMPUTED_VALUE"""),"Apricena")</f>
        <v>Apricena</v>
      </c>
      <c r="C63" s="5" t="str">
        <f ca="1">IFERROR(__xludf.DUMMYFUNCTION("""COMPUTED_VALUE"""),"Trasmesso")</f>
        <v>Trasmesso</v>
      </c>
      <c r="D63" s="5" t="str">
        <f ca="1">IFERROR(__xludf.DUMMYFUNCTION("""COMPUTED_VALUE"""),"eolico")</f>
        <v>eolico</v>
      </c>
      <c r="E63" s="6" t="str">
        <f ca="1">IFERROR(__xludf.DUMMYFUNCTION("""COMPUTED_VALUE"""),"40,8")</f>
        <v>40,8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4.25" x14ac:dyDescent="0.2">
      <c r="A64" s="3" t="str">
        <f ca="1">IFERROR(__xludf.DUMMYFUNCTION("""COMPUTED_VALUE"""),"FG")</f>
        <v>FG</v>
      </c>
      <c r="B64" s="3" t="str">
        <f ca="1">IFERROR(__xludf.DUMMYFUNCTION("""COMPUTED_VALUE"""),"Cerignola")</f>
        <v>Cerignola</v>
      </c>
      <c r="C64" s="3" t="str">
        <f ca="1">IFERROR(__xludf.DUMMYFUNCTION("""COMPUTED_VALUE"""),"Trasmesso")</f>
        <v>Trasmesso</v>
      </c>
      <c r="D64" s="3" t="str">
        <f ca="1">IFERROR(__xludf.DUMMYFUNCTION("""COMPUTED_VALUE"""),"agrivoltaico")</f>
        <v>agrivoltaico</v>
      </c>
      <c r="E64" s="4" t="str">
        <f ca="1">IFERROR(__xludf.DUMMYFUNCTION("""COMPUTED_VALUE"""),"72,32")</f>
        <v>72,32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4.25" x14ac:dyDescent="0.2">
      <c r="A65" s="5" t="str">
        <f ca="1">IFERROR(__xludf.DUMMYFUNCTION("""COMPUTED_VALUE"""),"FG")</f>
        <v>FG</v>
      </c>
      <c r="B65" s="5" t="str">
        <f ca="1">IFERROR(__xludf.DUMMYFUNCTION("""COMPUTED_VALUE"""),"Cerignola")</f>
        <v>Cerignola</v>
      </c>
      <c r="C65" s="5" t="str">
        <f ca="1">IFERROR(__xludf.DUMMYFUNCTION("""COMPUTED_VALUE"""),"Trasmesso")</f>
        <v>Trasmesso</v>
      </c>
      <c r="D65" s="5" t="str">
        <f ca="1">IFERROR(__xludf.DUMMYFUNCTION("""COMPUTED_VALUE"""),"agrivoltaico")</f>
        <v>agrivoltaico</v>
      </c>
      <c r="E65" s="6" t="str">
        <f ca="1">IFERROR(__xludf.DUMMYFUNCTION("""COMPUTED_VALUE"""),"84,36")</f>
        <v>84,36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4.25" x14ac:dyDescent="0.2">
      <c r="A66" s="3" t="str">
        <f ca="1">IFERROR(__xludf.DUMMYFUNCTION("""COMPUTED_VALUE"""),"FG")</f>
        <v>FG</v>
      </c>
      <c r="B66" s="3" t="str">
        <f ca="1">IFERROR(__xludf.DUMMYFUNCTION("""COMPUTED_VALUE"""),"Alberona")</f>
        <v>Alberona</v>
      </c>
      <c r="C66" s="3" t="str">
        <f ca="1">IFERROR(__xludf.DUMMYFUNCTION("""COMPUTED_VALUE"""),"Trasmesso")</f>
        <v>Trasmesso</v>
      </c>
      <c r="D66" s="3" t="str">
        <f ca="1">IFERROR(__xludf.DUMMYFUNCTION("""COMPUTED_VALUE"""),"eolico")</f>
        <v>eolico</v>
      </c>
      <c r="E66" s="4" t="str">
        <f ca="1">IFERROR(__xludf.DUMMYFUNCTION("""COMPUTED_VALUE"""),"57,2")</f>
        <v>57,2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4.25" x14ac:dyDescent="0.2">
      <c r="A67" s="5" t="str">
        <f ca="1">IFERROR(__xludf.DUMMYFUNCTION("""COMPUTED_VALUE"""),"FG")</f>
        <v>FG</v>
      </c>
      <c r="B67" s="5" t="str">
        <f ca="1">IFERROR(__xludf.DUMMYFUNCTION("""COMPUTED_VALUE"""),"Cerignola")</f>
        <v>Cerignola</v>
      </c>
      <c r="C67" s="5" t="str">
        <f ca="1">IFERROR(__xludf.DUMMYFUNCTION("""COMPUTED_VALUE"""),"Aperto")</f>
        <v>Aperto</v>
      </c>
      <c r="D67" s="5" t="str">
        <f ca="1">IFERROR(__xludf.DUMMYFUNCTION("""COMPUTED_VALUE"""),"offshore")</f>
        <v>offshore</v>
      </c>
      <c r="E67" s="6" t="str">
        <f ca="1">IFERROR(__xludf.DUMMYFUNCTION("""COMPUTED_VALUE"""),"1005")</f>
        <v>1005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4.25" x14ac:dyDescent="0.2">
      <c r="A68" s="3" t="str">
        <f ca="1">IFERROR(__xludf.DUMMYFUNCTION("""COMPUTED_VALUE"""),"FG")</f>
        <v>FG</v>
      </c>
      <c r="B68" s="3" t="str">
        <f ca="1">IFERROR(__xludf.DUMMYFUNCTION("""COMPUTED_VALUE"""),"Lucera")</f>
        <v>Lucera</v>
      </c>
      <c r="C68" s="3" t="str">
        <f ca="1">IFERROR(__xludf.DUMMYFUNCTION("""COMPUTED_VALUE"""),"Trasmesso")</f>
        <v>Trasmesso</v>
      </c>
      <c r="D68" s="3" t="str">
        <f ca="1">IFERROR(__xludf.DUMMYFUNCTION("""COMPUTED_VALUE"""),"eolico")</f>
        <v>eolico</v>
      </c>
      <c r="E68" s="4" t="str">
        <f ca="1">IFERROR(__xludf.DUMMYFUNCTION("""COMPUTED_VALUE"""),"80")</f>
        <v>80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4.25" x14ac:dyDescent="0.2">
      <c r="A69" s="5" t="str">
        <f ca="1">IFERROR(__xludf.DUMMYFUNCTION("""COMPUTED_VALUE"""),"BT")</f>
        <v>BT</v>
      </c>
      <c r="B69" s="5" t="str">
        <f ca="1">IFERROR(__xludf.DUMMYFUNCTION("""COMPUTED_VALUE"""),"Barletta")</f>
        <v>Barletta</v>
      </c>
      <c r="C69" s="5" t="str">
        <f ca="1">IFERROR(__xludf.DUMMYFUNCTION("""COMPUTED_VALUE"""),"Trasmesso")</f>
        <v>Trasmesso</v>
      </c>
      <c r="D69" s="5" t="str">
        <f ca="1">IFERROR(__xludf.DUMMYFUNCTION("""COMPUTED_VALUE"""),"eolico")</f>
        <v>eolico</v>
      </c>
      <c r="E69" s="6" t="str">
        <f ca="1">IFERROR(__xludf.DUMMYFUNCTION("""COMPUTED_VALUE"""),"66")</f>
        <v>66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4.25" x14ac:dyDescent="0.2">
      <c r="A70" s="3" t="str">
        <f ca="1">IFERROR(__xludf.DUMMYFUNCTION("""COMPUTED_VALUE"""),"FG")</f>
        <v>FG</v>
      </c>
      <c r="B70" s="3" t="str">
        <f ca="1">IFERROR(__xludf.DUMMYFUNCTION("""COMPUTED_VALUE"""),"Casalvecchio di Puglia")</f>
        <v>Casalvecchio di Puglia</v>
      </c>
      <c r="C70" s="3" t="str">
        <f ca="1">IFERROR(__xludf.DUMMYFUNCTION("""COMPUTED_VALUE"""),"Trasmesso")</f>
        <v>Trasmesso</v>
      </c>
      <c r="D70" s="3" t="str">
        <f ca="1">IFERROR(__xludf.DUMMYFUNCTION("""COMPUTED_VALUE"""),"agrivoltaico")</f>
        <v>agrivoltaico</v>
      </c>
      <c r="E70" s="4" t="str">
        <f ca="1">IFERROR(__xludf.DUMMYFUNCTION("""COMPUTED_VALUE"""),"45,83")</f>
        <v>45,83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4.25" x14ac:dyDescent="0.2">
      <c r="A71" s="5" t="str">
        <f ca="1">IFERROR(__xludf.DUMMYFUNCTION("""COMPUTED_VALUE"""),"FG")</f>
        <v>FG</v>
      </c>
      <c r="B71" s="5" t="str">
        <f ca="1">IFERROR(__xludf.DUMMYFUNCTION("""COMPUTED_VALUE"""),"Torremaggiore")</f>
        <v>Torremaggiore</v>
      </c>
      <c r="C71" s="5" t="str">
        <f ca="1">IFERROR(__xludf.DUMMYFUNCTION("""COMPUTED_VALUE"""),"Trasmesso")</f>
        <v>Trasmesso</v>
      </c>
      <c r="D71" s="5" t="str">
        <f ca="1">IFERROR(__xludf.DUMMYFUNCTION("""COMPUTED_VALUE"""),"agrivoltaico")</f>
        <v>agrivoltaico</v>
      </c>
      <c r="E71" s="6" t="str">
        <f ca="1">IFERROR(__xludf.DUMMYFUNCTION("""COMPUTED_VALUE"""),"104,4")</f>
        <v>104,4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4.25" x14ac:dyDescent="0.2">
      <c r="A72" s="3" t="str">
        <f ca="1">IFERROR(__xludf.DUMMYFUNCTION("""COMPUTED_VALUE"""),"FG")</f>
        <v>FG</v>
      </c>
      <c r="B72" s="3" t="str">
        <f ca="1">IFERROR(__xludf.DUMMYFUNCTION("""COMPUTED_VALUE"""),"Ascoli Satriano")</f>
        <v>Ascoli Satriano</v>
      </c>
      <c r="C72" s="3" t="str">
        <f ca="1">IFERROR(__xludf.DUMMYFUNCTION("""COMPUTED_VALUE"""),"Trasmesso")</f>
        <v>Trasmesso</v>
      </c>
      <c r="D72" s="3" t="str">
        <f ca="1">IFERROR(__xludf.DUMMYFUNCTION("""COMPUTED_VALUE"""),"eolico")</f>
        <v>eolico</v>
      </c>
      <c r="E72" s="4" t="str">
        <f ca="1">IFERROR(__xludf.DUMMYFUNCTION("""COMPUTED_VALUE"""),"84,7")</f>
        <v>84,7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4.25" x14ac:dyDescent="0.2">
      <c r="A73" s="5" t="str">
        <f ca="1">IFERROR(__xludf.DUMMYFUNCTION("""COMPUTED_VALUE"""),"FG")</f>
        <v>FG</v>
      </c>
      <c r="B73" s="5" t="str">
        <f ca="1">IFERROR(__xludf.DUMMYFUNCTION("""COMPUTED_VALUE"""),"Candela")</f>
        <v>Candela</v>
      </c>
      <c r="C73" s="5" t="str">
        <f ca="1">IFERROR(__xludf.DUMMYFUNCTION("""COMPUTED_VALUE"""),"Trasmesso")</f>
        <v>Trasmesso</v>
      </c>
      <c r="D73" s="5" t="str">
        <f ca="1">IFERROR(__xludf.DUMMYFUNCTION("""COMPUTED_VALUE"""),"fotovoltaico")</f>
        <v>fotovoltaico</v>
      </c>
      <c r="E73" s="6" t="str">
        <f ca="1">IFERROR(__xludf.DUMMYFUNCTION("""COMPUTED_VALUE"""),"54,37")</f>
        <v>54,37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4.25" x14ac:dyDescent="0.2">
      <c r="A74" s="3" t="str">
        <f ca="1">IFERROR(__xludf.DUMMYFUNCTION("""COMPUTED_VALUE"""),"FG")</f>
        <v>FG</v>
      </c>
      <c r="B74" s="3" t="str">
        <f ca="1">IFERROR(__xludf.DUMMYFUNCTION("""COMPUTED_VALUE"""),"Ascoli Satriano")</f>
        <v>Ascoli Satriano</v>
      </c>
      <c r="C74" s="3" t="str">
        <f ca="1">IFERROR(__xludf.DUMMYFUNCTION("""COMPUTED_VALUE"""),"Trasmesso")</f>
        <v>Trasmesso</v>
      </c>
      <c r="D74" s="3" t="str">
        <f ca="1">IFERROR(__xludf.DUMMYFUNCTION("""COMPUTED_VALUE"""),"agrivoltaico")</f>
        <v>agrivoltaico</v>
      </c>
      <c r="E74" s="4" t="str">
        <f ca="1">IFERROR(__xludf.DUMMYFUNCTION("""COMPUTED_VALUE"""),"85,39")</f>
        <v>85,39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4.25" x14ac:dyDescent="0.2">
      <c r="A75" s="5" t="str">
        <f ca="1">IFERROR(__xludf.DUMMYFUNCTION("""COMPUTED_VALUE"""),"FG")</f>
        <v>FG</v>
      </c>
      <c r="B75" s="5" t="str">
        <f ca="1">IFERROR(__xludf.DUMMYFUNCTION("""COMPUTED_VALUE"""),"Foggia")</f>
        <v>Foggia</v>
      </c>
      <c r="C75" s="5" t="str">
        <f ca="1">IFERROR(__xludf.DUMMYFUNCTION("""COMPUTED_VALUE"""),"Trasmesso")</f>
        <v>Trasmesso</v>
      </c>
      <c r="D75" s="5" t="str">
        <f ca="1">IFERROR(__xludf.DUMMYFUNCTION("""COMPUTED_VALUE"""),"agrivoltaico")</f>
        <v>agrivoltaico</v>
      </c>
      <c r="E75" s="6" t="str">
        <f ca="1">IFERROR(__xludf.DUMMYFUNCTION("""COMPUTED_VALUE"""),"91,96")</f>
        <v>91,96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4.25" x14ac:dyDescent="0.2">
      <c r="A76" s="3" t="str">
        <f ca="1">IFERROR(__xludf.DUMMYFUNCTION("""COMPUTED_VALUE"""),"LE")</f>
        <v>LE</v>
      </c>
      <c r="B76" s="3" t="str">
        <f ca="1">IFERROR(__xludf.DUMMYFUNCTION("""COMPUTED_VALUE"""),"Copertino")</f>
        <v>Copertino</v>
      </c>
      <c r="C76" s="3" t="str">
        <f ca="1">IFERROR(__xludf.DUMMYFUNCTION("""COMPUTED_VALUE"""),"Trasmesso")</f>
        <v>Trasmesso</v>
      </c>
      <c r="D76" s="3" t="str">
        <f ca="1">IFERROR(__xludf.DUMMYFUNCTION("""COMPUTED_VALUE"""),"agrivoltaico")</f>
        <v>agrivoltaico</v>
      </c>
      <c r="E76" s="4" t="str">
        <f ca="1">IFERROR(__xludf.DUMMYFUNCTION("""COMPUTED_VALUE"""),"43,84")</f>
        <v>43,84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4.25" x14ac:dyDescent="0.2">
      <c r="A77" s="5" t="str">
        <f ca="1">IFERROR(__xludf.DUMMYFUNCTION("""COMPUTED_VALUE"""),"TA")</f>
        <v>TA</v>
      </c>
      <c r="B77" s="5" t="str">
        <f ca="1">IFERROR(__xludf.DUMMYFUNCTION("""COMPUTED_VALUE"""),"Castellaneta")</f>
        <v>Castellaneta</v>
      </c>
      <c r="C77" s="5" t="str">
        <f ca="1">IFERROR(__xludf.DUMMYFUNCTION("""COMPUTED_VALUE"""),"Trasmesso")</f>
        <v>Trasmesso</v>
      </c>
      <c r="D77" s="5" t="str">
        <f ca="1">IFERROR(__xludf.DUMMYFUNCTION("""COMPUTED_VALUE"""),"eolico")</f>
        <v>eolico</v>
      </c>
      <c r="E77" s="6" t="str">
        <f ca="1">IFERROR(__xludf.DUMMYFUNCTION("""COMPUTED_VALUE"""),"72")</f>
        <v>72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4.25" x14ac:dyDescent="0.2">
      <c r="A78" s="3" t="str">
        <f ca="1">IFERROR(__xludf.DUMMYFUNCTION("""COMPUTED_VALUE"""),"LE")</f>
        <v>LE</v>
      </c>
      <c r="B78" s="3" t="str">
        <f ca="1">IFERROR(__xludf.DUMMYFUNCTION("""COMPUTED_VALUE"""),"Carmiano")</f>
        <v>Carmiano</v>
      </c>
      <c r="C78" s="3" t="str">
        <f ca="1">IFERROR(__xludf.DUMMYFUNCTION("""COMPUTED_VALUE"""),"Trasmesso")</f>
        <v>Trasmesso</v>
      </c>
      <c r="D78" s="3" t="str">
        <f ca="1">IFERROR(__xludf.DUMMYFUNCTION("""COMPUTED_VALUE"""),"eolico")</f>
        <v>eolico</v>
      </c>
      <c r="E78" s="4" t="str">
        <f ca="1">IFERROR(__xludf.DUMMYFUNCTION("""COMPUTED_VALUE"""),"55,8")</f>
        <v>55,8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4.25" x14ac:dyDescent="0.2">
      <c r="A79" s="5" t="str">
        <f ca="1">IFERROR(__xludf.DUMMYFUNCTION("""COMPUTED_VALUE"""),"TA")</f>
        <v>TA</v>
      </c>
      <c r="B79" s="5" t="str">
        <f ca="1">IFERROR(__xludf.DUMMYFUNCTION("""COMPUTED_VALUE"""),"Castellaneta")</f>
        <v>Castellaneta</v>
      </c>
      <c r="C79" s="5" t="str">
        <f ca="1">IFERROR(__xludf.DUMMYFUNCTION("""COMPUTED_VALUE"""),"Trasmesso")</f>
        <v>Trasmesso</v>
      </c>
      <c r="D79" s="5" t="str">
        <f ca="1">IFERROR(__xludf.DUMMYFUNCTION("""COMPUTED_VALUE"""),"agrivoltaico")</f>
        <v>agrivoltaico</v>
      </c>
      <c r="E79" s="6" t="str">
        <f ca="1">IFERROR(__xludf.DUMMYFUNCTION("""COMPUTED_VALUE"""),"46,65")</f>
        <v>46,65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4.25" x14ac:dyDescent="0.2">
      <c r="A80" s="3" t="str">
        <f ca="1">IFERROR(__xludf.DUMMYFUNCTION("""COMPUTED_VALUE"""),"TA")</f>
        <v>TA</v>
      </c>
      <c r="B80" s="3" t="str">
        <f ca="1">IFERROR(__xludf.DUMMYFUNCTION("""COMPUTED_VALUE"""),"Castellaneta")</f>
        <v>Castellaneta</v>
      </c>
      <c r="C80" s="3" t="str">
        <f ca="1">IFERROR(__xludf.DUMMYFUNCTION("""COMPUTED_VALUE"""),"Trasmesso")</f>
        <v>Trasmesso</v>
      </c>
      <c r="D80" s="3" t="str">
        <f ca="1">IFERROR(__xludf.DUMMYFUNCTION("""COMPUTED_VALUE"""),"agrivoltaico")</f>
        <v>agrivoltaico</v>
      </c>
      <c r="E80" s="4" t="str">
        <f ca="1">IFERROR(__xludf.DUMMYFUNCTION("""COMPUTED_VALUE"""),"38,51")</f>
        <v>38,51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4.25" x14ac:dyDescent="0.2">
      <c r="A81" s="5" t="str">
        <f ca="1">IFERROR(__xludf.DUMMYFUNCTION("""COMPUTED_VALUE"""),"LE")</f>
        <v>LE</v>
      </c>
      <c r="B81" s="5" t="str">
        <f ca="1">IFERROR(__xludf.DUMMYFUNCTION("""COMPUTED_VALUE"""),"Arnesano")</f>
        <v>Arnesano</v>
      </c>
      <c r="C81" s="5" t="str">
        <f ca="1">IFERROR(__xludf.DUMMYFUNCTION("""COMPUTED_VALUE"""),"Trasmesso")</f>
        <v>Trasmesso</v>
      </c>
      <c r="D81" s="5" t="str">
        <f ca="1">IFERROR(__xludf.DUMMYFUNCTION("""COMPUTED_VALUE"""),"agrivoltaico")</f>
        <v>agrivoltaico</v>
      </c>
      <c r="E81" s="6" t="str">
        <f ca="1">IFERROR(__xludf.DUMMYFUNCTION("""COMPUTED_VALUE"""),"50,96")</f>
        <v>50,96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4.25" x14ac:dyDescent="0.2">
      <c r="A82" s="3" t="str">
        <f ca="1">IFERROR(__xludf.DUMMYFUNCTION("""COMPUTED_VALUE"""),"FG")</f>
        <v>FG</v>
      </c>
      <c r="B82" s="3" t="str">
        <f ca="1">IFERROR(__xludf.DUMMYFUNCTION("""COMPUTED_VALUE"""),"Ordona")</f>
        <v>Ordona</v>
      </c>
      <c r="C82" s="3" t="str">
        <f ca="1">IFERROR(__xludf.DUMMYFUNCTION("""COMPUTED_VALUE"""),"Trasmesso")</f>
        <v>Trasmesso</v>
      </c>
      <c r="D82" s="3" t="str">
        <f ca="1">IFERROR(__xludf.DUMMYFUNCTION("""COMPUTED_VALUE"""),"agrivoltaico")</f>
        <v>agrivoltaico</v>
      </c>
      <c r="E82" s="4" t="str">
        <f ca="1">IFERROR(__xludf.DUMMYFUNCTION("""COMPUTED_VALUE"""),"57,35")</f>
        <v>57,35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4.25" x14ac:dyDescent="0.2">
      <c r="A83" s="5" t="str">
        <f ca="1">IFERROR(__xludf.DUMMYFUNCTION("""COMPUTED_VALUE"""),"TA")</f>
        <v>TA</v>
      </c>
      <c r="B83" s="5" t="str">
        <f ca="1">IFERROR(__xludf.DUMMYFUNCTION("""COMPUTED_VALUE"""),"Grottaglie")</f>
        <v>Grottaglie</v>
      </c>
      <c r="C83" s="5" t="str">
        <f ca="1">IFERROR(__xludf.DUMMYFUNCTION("""COMPUTED_VALUE"""),"Trasmesso")</f>
        <v>Trasmesso</v>
      </c>
      <c r="D83" s="5" t="str">
        <f ca="1">IFERROR(__xludf.DUMMYFUNCTION("""COMPUTED_VALUE"""),"agrivoltaico")</f>
        <v>agrivoltaico</v>
      </c>
      <c r="E83" s="6" t="str">
        <f ca="1">IFERROR(__xludf.DUMMYFUNCTION("""COMPUTED_VALUE"""),"35,33")</f>
        <v>35,33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4.25" x14ac:dyDescent="0.2">
      <c r="A84" s="3" t="str">
        <f ca="1">IFERROR(__xludf.DUMMYFUNCTION("""COMPUTED_VALUE"""),"LE")</f>
        <v>LE</v>
      </c>
      <c r="B84" s="3" t="str">
        <f ca="1">IFERROR(__xludf.DUMMYFUNCTION("""COMPUTED_VALUE"""),"Galatina")</f>
        <v>Galatina</v>
      </c>
      <c r="C84" s="3" t="str">
        <f ca="1">IFERROR(__xludf.DUMMYFUNCTION("""COMPUTED_VALUE"""),"Trasmesso")</f>
        <v>Trasmesso</v>
      </c>
      <c r="D84" s="3" t="str">
        <f ca="1">IFERROR(__xludf.DUMMYFUNCTION("""COMPUTED_VALUE"""),"fotovoltaico")</f>
        <v>fotovoltaico</v>
      </c>
      <c r="E84" s="4" t="str">
        <f ca="1">IFERROR(__xludf.DUMMYFUNCTION("""COMPUTED_VALUE"""),"37,94")</f>
        <v>37,94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4.25" x14ac:dyDescent="0.2">
      <c r="A85" s="5" t="str">
        <f ca="1">IFERROR(__xludf.DUMMYFUNCTION("""COMPUTED_VALUE"""),"FG")</f>
        <v>FG</v>
      </c>
      <c r="B85" s="5" t="str">
        <f ca="1">IFERROR(__xludf.DUMMYFUNCTION("""COMPUTED_VALUE"""),"Ascoli Satriano")</f>
        <v>Ascoli Satriano</v>
      </c>
      <c r="C85" s="5" t="str">
        <f ca="1">IFERROR(__xludf.DUMMYFUNCTION("""COMPUTED_VALUE"""),"Trasmesso")</f>
        <v>Trasmesso</v>
      </c>
      <c r="D85" s="5" t="str">
        <f ca="1">IFERROR(__xludf.DUMMYFUNCTION("""COMPUTED_VALUE"""),"agrivoltaico")</f>
        <v>agrivoltaico</v>
      </c>
      <c r="E85" s="6" t="str">
        <f ca="1">IFERROR(__xludf.DUMMYFUNCTION("""COMPUTED_VALUE"""),"28,59")</f>
        <v>28,59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4.25" x14ac:dyDescent="0.2">
      <c r="A86" s="3" t="str">
        <f ca="1">IFERROR(__xludf.DUMMYFUNCTION("""COMPUTED_VALUE"""),"BR")</f>
        <v>BR</v>
      </c>
      <c r="B86" s="3" t="str">
        <f ca="1">IFERROR(__xludf.DUMMYFUNCTION("""COMPUTED_VALUE"""),"Brindisi")</f>
        <v>Brindisi</v>
      </c>
      <c r="C86" s="3" t="str">
        <f ca="1">IFERROR(__xludf.DUMMYFUNCTION("""COMPUTED_VALUE"""),"Trasmesso")</f>
        <v>Trasmesso</v>
      </c>
      <c r="D86" s="3" t="str">
        <f ca="1">IFERROR(__xludf.DUMMYFUNCTION("""COMPUTED_VALUE"""),"agrivoltaico")</f>
        <v>agrivoltaico</v>
      </c>
      <c r="E86" s="4" t="str">
        <f ca="1">IFERROR(__xludf.DUMMYFUNCTION("""COMPUTED_VALUE"""),"151,61")</f>
        <v>151,61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4.25" x14ac:dyDescent="0.2">
      <c r="A87" s="5" t="str">
        <f ca="1">IFERROR(__xludf.DUMMYFUNCTION("""COMPUTED_VALUE"""),"FG")</f>
        <v>FG</v>
      </c>
      <c r="B87" s="5" t="str">
        <f ca="1">IFERROR(__xludf.DUMMYFUNCTION("""COMPUTED_VALUE"""),"Foggia")</f>
        <v>Foggia</v>
      </c>
      <c r="C87" s="5" t="str">
        <f ca="1">IFERROR(__xludf.DUMMYFUNCTION("""COMPUTED_VALUE"""),"Trasmesso")</f>
        <v>Trasmesso</v>
      </c>
      <c r="D87" s="5" t="str">
        <f ca="1">IFERROR(__xludf.DUMMYFUNCTION("""COMPUTED_VALUE"""),"agrivoltaico")</f>
        <v>agrivoltaico</v>
      </c>
      <c r="E87" s="6" t="str">
        <f ca="1">IFERROR(__xludf.DUMMYFUNCTION("""COMPUTED_VALUE"""),"46,96")</f>
        <v>46,96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4.25" x14ac:dyDescent="0.2">
      <c r="A88" s="3" t="str">
        <f ca="1">IFERROR(__xludf.DUMMYFUNCTION("""COMPUTED_VALUE"""),"BT")</f>
        <v>BT</v>
      </c>
      <c r="B88" s="3" t="str">
        <f ca="1">IFERROR(__xludf.DUMMYFUNCTION("""COMPUTED_VALUE"""),"Spinazzola")</f>
        <v>Spinazzola</v>
      </c>
      <c r="C88" s="3" t="str">
        <f ca="1">IFERROR(__xludf.DUMMYFUNCTION("""COMPUTED_VALUE"""),"Trasmesso")</f>
        <v>Trasmesso</v>
      </c>
      <c r="D88" s="3" t="str">
        <f ca="1">IFERROR(__xludf.DUMMYFUNCTION("""COMPUTED_VALUE"""),"eolico")</f>
        <v>eolico</v>
      </c>
      <c r="E88" s="4" t="str">
        <f ca="1">IFERROR(__xludf.DUMMYFUNCTION("""COMPUTED_VALUE"""),"57,6")</f>
        <v>57,6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4.25" x14ac:dyDescent="0.2">
      <c r="A89" s="5" t="str">
        <f ca="1">IFERROR(__xludf.DUMMYFUNCTION("""COMPUTED_VALUE"""),"FG")</f>
        <v>FG</v>
      </c>
      <c r="B89" s="5" t="str">
        <f ca="1">IFERROR(__xludf.DUMMYFUNCTION("""COMPUTED_VALUE"""),"Cerignola")</f>
        <v>Cerignola</v>
      </c>
      <c r="C89" s="5" t="str">
        <f ca="1">IFERROR(__xludf.DUMMYFUNCTION("""COMPUTED_VALUE"""),"Trasmesso")</f>
        <v>Trasmesso</v>
      </c>
      <c r="D89" s="5" t="str">
        <f ca="1">IFERROR(__xludf.DUMMYFUNCTION("""COMPUTED_VALUE"""),"eolico")</f>
        <v>eolico</v>
      </c>
      <c r="E89" s="6" t="str">
        <f ca="1">IFERROR(__xludf.DUMMYFUNCTION("""COMPUTED_VALUE"""),"57,6")</f>
        <v>57,6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4.25" x14ac:dyDescent="0.2">
      <c r="A90" s="3" t="str">
        <f ca="1">IFERROR(__xludf.DUMMYFUNCTION("""COMPUTED_VALUE"""),"FG")</f>
        <v>FG</v>
      </c>
      <c r="B90" s="3" t="str">
        <f ca="1">IFERROR(__xludf.DUMMYFUNCTION("""COMPUTED_VALUE"""),"Lucera")</f>
        <v>Lucera</v>
      </c>
      <c r="C90" s="3" t="str">
        <f ca="1">IFERROR(__xludf.DUMMYFUNCTION("""COMPUTED_VALUE"""),"Trasmesso")</f>
        <v>Trasmesso</v>
      </c>
      <c r="D90" s="3" t="str">
        <f ca="1">IFERROR(__xludf.DUMMYFUNCTION("""COMPUTED_VALUE"""),"fotovoltaico")</f>
        <v>fotovoltaico</v>
      </c>
      <c r="E90" s="4" t="str">
        <f ca="1">IFERROR(__xludf.DUMMYFUNCTION("""COMPUTED_VALUE"""),"29,565")</f>
        <v>29,565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4.25" x14ac:dyDescent="0.2">
      <c r="A91" s="5" t="str">
        <f ca="1">IFERROR(__xludf.DUMMYFUNCTION("""COMPUTED_VALUE"""),"BA")</f>
        <v>BA</v>
      </c>
      <c r="B91" s="5" t="str">
        <f ca="1">IFERROR(__xludf.DUMMYFUNCTION("""COMPUTED_VALUE"""),"Gravina in Puglia")</f>
        <v>Gravina in Puglia</v>
      </c>
      <c r="C91" s="5" t="str">
        <f ca="1">IFERROR(__xludf.DUMMYFUNCTION("""COMPUTED_VALUE"""),"Trasmesso")</f>
        <v>Trasmesso</v>
      </c>
      <c r="D91" s="5" t="str">
        <f ca="1">IFERROR(__xludf.DUMMYFUNCTION("""COMPUTED_VALUE"""),"eolico")</f>
        <v>eolico</v>
      </c>
      <c r="E91" s="6" t="str">
        <f ca="1">IFERROR(__xludf.DUMMYFUNCTION("""COMPUTED_VALUE"""),"66")</f>
        <v>66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4.25" x14ac:dyDescent="0.2">
      <c r="A92" s="3" t="str">
        <f ca="1">IFERROR(__xludf.DUMMYFUNCTION("""COMPUTED_VALUE"""),"FG")</f>
        <v>FG</v>
      </c>
      <c r="B92" s="3" t="str">
        <f ca="1">IFERROR(__xludf.DUMMYFUNCTION("""COMPUTED_VALUE"""),"Ascoli Satriano")</f>
        <v>Ascoli Satriano</v>
      </c>
      <c r="C92" s="3" t="str">
        <f ca="1">IFERROR(__xludf.DUMMYFUNCTION("""COMPUTED_VALUE"""),"Trasmesso")</f>
        <v>Trasmesso</v>
      </c>
      <c r="D92" s="3" t="str">
        <f ca="1">IFERROR(__xludf.DUMMYFUNCTION("""COMPUTED_VALUE"""),"eolico")</f>
        <v>eolico</v>
      </c>
      <c r="E92" s="4" t="str">
        <f ca="1">IFERROR(__xludf.DUMMYFUNCTION("""COMPUTED_VALUE"""),"84,7")</f>
        <v>84,7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4.25" x14ac:dyDescent="0.2">
      <c r="A93" s="5" t="str">
        <f ca="1">IFERROR(__xludf.DUMMYFUNCTION("""COMPUTED_VALUE"""),"BA")</f>
        <v>BA</v>
      </c>
      <c r="B93" s="5" t="str">
        <f ca="1">IFERROR(__xludf.DUMMYFUNCTION("""COMPUTED_VALUE"""),"Altamura")</f>
        <v>Altamura</v>
      </c>
      <c r="C93" s="5" t="str">
        <f ca="1">IFERROR(__xludf.DUMMYFUNCTION("""COMPUTED_VALUE"""),"Trasmesso")</f>
        <v>Trasmesso</v>
      </c>
      <c r="D93" s="5" t="str">
        <f ca="1">IFERROR(__xludf.DUMMYFUNCTION("""COMPUTED_VALUE"""),"eolico")</f>
        <v>eolico</v>
      </c>
      <c r="E93" s="6" t="str">
        <f ca="1">IFERROR(__xludf.DUMMYFUNCTION("""COMPUTED_VALUE"""),"49,6")</f>
        <v>49,6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4.25" x14ac:dyDescent="0.2">
      <c r="A94" s="3" t="str">
        <f ca="1">IFERROR(__xludf.DUMMYFUNCTION("""COMPUTED_VALUE"""),"FG")</f>
        <v>FG</v>
      </c>
      <c r="B94" s="3" t="str">
        <f ca="1">IFERROR(__xludf.DUMMYFUNCTION("""COMPUTED_VALUE"""),"Lucera")</f>
        <v>Lucera</v>
      </c>
      <c r="C94" s="3" t="str">
        <f ca="1">IFERROR(__xludf.DUMMYFUNCTION("""COMPUTED_VALUE"""),"Trasmesso")</f>
        <v>Trasmesso</v>
      </c>
      <c r="D94" s="3" t="str">
        <f ca="1">IFERROR(__xludf.DUMMYFUNCTION("""COMPUTED_VALUE"""),"agrivoltaico")</f>
        <v>agrivoltaico</v>
      </c>
      <c r="E94" s="4" t="str">
        <f ca="1">IFERROR(__xludf.DUMMYFUNCTION("""COMPUTED_VALUE"""),"29,98")</f>
        <v>29,98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4.25" x14ac:dyDescent="0.2">
      <c r="A95" s="5" t="str">
        <f ca="1">IFERROR(__xludf.DUMMYFUNCTION("""COMPUTED_VALUE"""),"FG")</f>
        <v>FG</v>
      </c>
      <c r="B95" s="5" t="str">
        <f ca="1">IFERROR(__xludf.DUMMYFUNCTION("""COMPUTED_VALUE"""),"Cerignola")</f>
        <v>Cerignola</v>
      </c>
      <c r="C95" s="5" t="str">
        <f ca="1">IFERROR(__xludf.DUMMYFUNCTION("""COMPUTED_VALUE"""),"Trasmesso")</f>
        <v>Trasmesso</v>
      </c>
      <c r="D95" s="5" t="str">
        <f ca="1">IFERROR(__xludf.DUMMYFUNCTION("""COMPUTED_VALUE"""),"eolico")</f>
        <v>eolico</v>
      </c>
      <c r="E95" s="6" t="str">
        <f ca="1">IFERROR(__xludf.DUMMYFUNCTION("""COMPUTED_VALUE"""),"36")</f>
        <v>36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4.25" x14ac:dyDescent="0.2">
      <c r="A96" s="3" t="str">
        <f ca="1">IFERROR(__xludf.DUMMYFUNCTION("""COMPUTED_VALUE"""),"BA")</f>
        <v>BA</v>
      </c>
      <c r="B96" s="3" t="str">
        <f ca="1">IFERROR(__xludf.DUMMYFUNCTION("""COMPUTED_VALUE"""),"Acquaviva delle Fonti")</f>
        <v>Acquaviva delle Fonti</v>
      </c>
      <c r="C96" s="3" t="str">
        <f ca="1">IFERROR(__xludf.DUMMYFUNCTION("""COMPUTED_VALUE"""),"Trasmesso")</f>
        <v>Trasmesso</v>
      </c>
      <c r="D96" s="3" t="str">
        <f ca="1">IFERROR(__xludf.DUMMYFUNCTION("""COMPUTED_VALUE"""),"eolico")</f>
        <v>eolico</v>
      </c>
      <c r="E96" s="4" t="str">
        <f ca="1">IFERROR(__xludf.DUMMYFUNCTION("""COMPUTED_VALUE"""),"98")</f>
        <v>98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4.25" x14ac:dyDescent="0.2">
      <c r="A97" s="5" t="str">
        <f ca="1">IFERROR(__xludf.DUMMYFUNCTION("""COMPUTED_VALUE"""),"BA")</f>
        <v>BA</v>
      </c>
      <c r="B97" s="5" t="str">
        <f ca="1">IFERROR(__xludf.DUMMYFUNCTION("""COMPUTED_VALUE"""),"Bari")</f>
        <v>Bari</v>
      </c>
      <c r="C97" s="5" t="str">
        <f ca="1">IFERROR(__xludf.DUMMYFUNCTION("""COMPUTED_VALUE"""),"Aperto")</f>
        <v>Aperto</v>
      </c>
      <c r="D97" s="5" t="str">
        <f ca="1">IFERROR(__xludf.DUMMYFUNCTION("""COMPUTED_VALUE"""),"offshore")</f>
        <v>offshore</v>
      </c>
      <c r="E97" s="6" t="str">
        <f ca="1">IFERROR(__xludf.DUMMYFUNCTION("""COMPUTED_VALUE"""),"930")</f>
        <v>930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4.25" x14ac:dyDescent="0.2">
      <c r="A98" s="3" t="str">
        <f ca="1">IFERROR(__xludf.DUMMYFUNCTION("""COMPUTED_VALUE"""),"BT")</f>
        <v>BT</v>
      </c>
      <c r="B98" s="3" t="str">
        <f ca="1">IFERROR(__xludf.DUMMYFUNCTION("""COMPUTED_VALUE"""),"Andria")</f>
        <v>Andria</v>
      </c>
      <c r="C98" s="3" t="str">
        <f ca="1">IFERROR(__xludf.DUMMYFUNCTION("""COMPUTED_VALUE"""),"Trasmesso")</f>
        <v>Trasmesso</v>
      </c>
      <c r="D98" s="3" t="str">
        <f ca="1">IFERROR(__xludf.DUMMYFUNCTION("""COMPUTED_VALUE"""),"eolico")</f>
        <v>eolico</v>
      </c>
      <c r="E98" s="4" t="str">
        <f ca="1">IFERROR(__xludf.DUMMYFUNCTION("""COMPUTED_VALUE"""),"66")</f>
        <v>66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4.25" x14ac:dyDescent="0.2">
      <c r="A99" s="5" t="str">
        <f ca="1">IFERROR(__xludf.DUMMYFUNCTION("""COMPUTED_VALUE"""),"FG")</f>
        <v>FG</v>
      </c>
      <c r="B99" s="5" t="str">
        <f ca="1">IFERROR(__xludf.DUMMYFUNCTION("""COMPUTED_VALUE"""),"Foggia")</f>
        <v>Foggia</v>
      </c>
      <c r="C99" s="5" t="str">
        <f ca="1">IFERROR(__xludf.DUMMYFUNCTION("""COMPUTED_VALUE"""),"Trasmesso")</f>
        <v>Trasmesso</v>
      </c>
      <c r="D99" s="5" t="str">
        <f ca="1">IFERROR(__xludf.DUMMYFUNCTION("""COMPUTED_VALUE"""),"eolico")</f>
        <v>eolico</v>
      </c>
      <c r="E99" s="6" t="str">
        <f ca="1">IFERROR(__xludf.DUMMYFUNCTION("""COMPUTED_VALUE"""),"129,6")</f>
        <v>129,6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4.25" x14ac:dyDescent="0.2">
      <c r="A100" s="3" t="str">
        <f ca="1">IFERROR(__xludf.DUMMYFUNCTION("""COMPUTED_VALUE"""),"FG")</f>
        <v>FG</v>
      </c>
      <c r="B100" s="3" t="str">
        <f ca="1">IFERROR(__xludf.DUMMYFUNCTION("""COMPUTED_VALUE"""),"Foggia")</f>
        <v>Foggia</v>
      </c>
      <c r="C100" s="3" t="str">
        <f ca="1">IFERROR(__xludf.DUMMYFUNCTION("""COMPUTED_VALUE"""),"Trasmesso")</f>
        <v>Trasmesso</v>
      </c>
      <c r="D100" s="3" t="str">
        <f ca="1">IFERROR(__xludf.DUMMYFUNCTION("""COMPUTED_VALUE"""),"eolico")</f>
        <v>eolico</v>
      </c>
      <c r="E100" s="4" t="str">
        <f ca="1">IFERROR(__xludf.DUMMYFUNCTION("""COMPUTED_VALUE"""),"57,6")</f>
        <v>57,6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4.25" x14ac:dyDescent="0.2">
      <c r="A101" s="5" t="str">
        <f ca="1">IFERROR(__xludf.DUMMYFUNCTION("""COMPUTED_VALUE"""),"TA")</f>
        <v>TA</v>
      </c>
      <c r="B101" s="5" t="str">
        <f ca="1">IFERROR(__xludf.DUMMYFUNCTION("""COMPUTED_VALUE"""),"Avetrana")</f>
        <v>Avetrana</v>
      </c>
      <c r="C101" s="5" t="str">
        <f ca="1">IFERROR(__xludf.DUMMYFUNCTION("""COMPUTED_VALUE"""),"Trasmesso")</f>
        <v>Trasmesso</v>
      </c>
      <c r="D101" s="5" t="str">
        <f ca="1">IFERROR(__xludf.DUMMYFUNCTION("""COMPUTED_VALUE"""),"eolico")</f>
        <v>eolico</v>
      </c>
      <c r="E101" s="6" t="str">
        <f ca="1">IFERROR(__xludf.DUMMYFUNCTION("""COMPUTED_VALUE"""),"72")</f>
        <v>72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x14ac:dyDescent="0.2">
      <c r="A102" s="3" t="str">
        <f ca="1">IFERROR(__xludf.DUMMYFUNCTION("""COMPUTED_VALUE"""),"FG")</f>
        <v>FG</v>
      </c>
      <c r="B102" s="3" t="str">
        <f ca="1">IFERROR(__xludf.DUMMYFUNCTION("""COMPUTED_VALUE"""),"Carapelle")</f>
        <v>Carapelle</v>
      </c>
      <c r="C102" s="3" t="str">
        <f ca="1">IFERROR(__xludf.DUMMYFUNCTION("""COMPUTED_VALUE"""),"Trasmesso")</f>
        <v>Trasmesso</v>
      </c>
      <c r="D102" s="3" t="str">
        <f ca="1">IFERROR(__xludf.DUMMYFUNCTION("""COMPUTED_VALUE"""),"eolico")</f>
        <v>eolico</v>
      </c>
      <c r="E102" s="4" t="str">
        <f ca="1">IFERROR(__xludf.DUMMYFUNCTION("""COMPUTED_VALUE"""),"100,8")</f>
        <v>100,8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4.25" x14ac:dyDescent="0.2">
      <c r="A103" s="5" t="str">
        <f ca="1">IFERROR(__xludf.DUMMYFUNCTION("""COMPUTED_VALUE"""),"FG")</f>
        <v>FG</v>
      </c>
      <c r="B103" s="5" t="str">
        <f ca="1">IFERROR(__xludf.DUMMYFUNCTION("""COMPUTED_VALUE"""),"Troia")</f>
        <v>Troia</v>
      </c>
      <c r="C103" s="5" t="str">
        <f ca="1">IFERROR(__xludf.DUMMYFUNCTION("""COMPUTED_VALUE"""),"Aperto")</f>
        <v>Aperto</v>
      </c>
      <c r="D103" s="5" t="str">
        <f ca="1">IFERROR(__xludf.DUMMYFUNCTION("""COMPUTED_VALUE"""),"agrivoltaico")</f>
        <v>agrivoltaico</v>
      </c>
      <c r="E103" s="6" t="str">
        <f ca="1">IFERROR(__xludf.DUMMYFUNCTION("""COMPUTED_VALUE"""),"54,5")</f>
        <v>54,5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4.25" x14ac:dyDescent="0.2">
      <c r="A104" s="3" t="str">
        <f ca="1">IFERROR(__xludf.DUMMYFUNCTION("""COMPUTED_VALUE"""),"FG")</f>
        <v>FG</v>
      </c>
      <c r="B104" s="3" t="str">
        <f ca="1">IFERROR(__xludf.DUMMYFUNCTION("""COMPUTED_VALUE"""),"Castelluccio dei Sauri")</f>
        <v>Castelluccio dei Sauri</v>
      </c>
      <c r="C104" s="3" t="str">
        <f ca="1">IFERROR(__xludf.DUMMYFUNCTION("""COMPUTED_VALUE"""),"Trasmesso")</f>
        <v>Trasmesso</v>
      </c>
      <c r="D104" s="3" t="str">
        <f ca="1">IFERROR(__xludf.DUMMYFUNCTION("""COMPUTED_VALUE"""),"agrivoltaico")</f>
        <v>agrivoltaico</v>
      </c>
      <c r="E104" s="4" t="str">
        <f ca="1">IFERROR(__xludf.DUMMYFUNCTION("""COMPUTED_VALUE"""),"16,28")</f>
        <v>16,28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4.25" x14ac:dyDescent="0.2">
      <c r="A105" s="5" t="str">
        <f ca="1">IFERROR(__xludf.DUMMYFUNCTION("""COMPUTED_VALUE"""),"FG")</f>
        <v>FG</v>
      </c>
      <c r="B105" s="5" t="str">
        <f ca="1">IFERROR(__xludf.DUMMYFUNCTION("""COMPUTED_VALUE"""),"Foggia")</f>
        <v>Foggia</v>
      </c>
      <c r="C105" s="5" t="str">
        <f ca="1">IFERROR(__xludf.DUMMYFUNCTION("""COMPUTED_VALUE"""),"Trasmesso")</f>
        <v>Trasmesso</v>
      </c>
      <c r="D105" s="5" t="str">
        <f ca="1">IFERROR(__xludf.DUMMYFUNCTION("""COMPUTED_VALUE"""),"agrivoltaico")</f>
        <v>agrivoltaico</v>
      </c>
      <c r="E105" s="6" t="str">
        <f ca="1">IFERROR(__xludf.DUMMYFUNCTION("""COMPUTED_VALUE"""),"38")</f>
        <v>38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4.25" x14ac:dyDescent="0.2">
      <c r="A106" s="3" t="str">
        <f ca="1">IFERROR(__xludf.DUMMYFUNCTION("""COMPUTED_VALUE"""),"FG")</f>
        <v>FG</v>
      </c>
      <c r="B106" s="3" t="str">
        <f ca="1">IFERROR(__xludf.DUMMYFUNCTION("""COMPUTED_VALUE"""),"Apricena")</f>
        <v>Apricena</v>
      </c>
      <c r="C106" s="3" t="str">
        <f ca="1">IFERROR(__xludf.DUMMYFUNCTION("""COMPUTED_VALUE"""),"Trasmesso")</f>
        <v>Trasmesso</v>
      </c>
      <c r="D106" s="3" t="str">
        <f ca="1">IFERROR(__xludf.DUMMYFUNCTION("""COMPUTED_VALUE"""),"agrivoltaico")</f>
        <v>agrivoltaico</v>
      </c>
      <c r="E106" s="4" t="str">
        <f ca="1">IFERROR(__xludf.DUMMYFUNCTION("""COMPUTED_VALUE"""),"49,76")</f>
        <v>49,76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4.25" x14ac:dyDescent="0.2">
      <c r="A107" s="5" t="str">
        <f ca="1">IFERROR(__xludf.DUMMYFUNCTION("""COMPUTED_VALUE"""),"FG")</f>
        <v>FG</v>
      </c>
      <c r="B107" s="5" t="str">
        <f ca="1">IFERROR(__xludf.DUMMYFUNCTION("""COMPUTED_VALUE"""),"Cerignola")</f>
        <v>Cerignola</v>
      </c>
      <c r="C107" s="5" t="str">
        <f ca="1">IFERROR(__xludf.DUMMYFUNCTION("""COMPUTED_VALUE"""),"Trasmesso")</f>
        <v>Trasmesso</v>
      </c>
      <c r="D107" s="5" t="str">
        <f ca="1">IFERROR(__xludf.DUMMYFUNCTION("""COMPUTED_VALUE"""),"agrivoltaico")</f>
        <v>agrivoltaico</v>
      </c>
      <c r="E107" s="6" t="str">
        <f ca="1">IFERROR(__xludf.DUMMYFUNCTION("""COMPUTED_VALUE"""),"25,72")</f>
        <v>25,72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4.25" x14ac:dyDescent="0.2">
      <c r="A108" s="3" t="str">
        <f ca="1">IFERROR(__xludf.DUMMYFUNCTION("""COMPUTED_VALUE"""),"FG")</f>
        <v>FG</v>
      </c>
      <c r="B108" s="3" t="str">
        <f ca="1">IFERROR(__xludf.DUMMYFUNCTION("""COMPUTED_VALUE"""),"Cerignola")</f>
        <v>Cerignola</v>
      </c>
      <c r="C108" s="3" t="str">
        <f ca="1">IFERROR(__xludf.DUMMYFUNCTION("""COMPUTED_VALUE"""),"Trasmesso")</f>
        <v>Trasmesso</v>
      </c>
      <c r="D108" s="3" t="str">
        <f ca="1">IFERROR(__xludf.DUMMYFUNCTION("""COMPUTED_VALUE"""),"agrivoltaico")</f>
        <v>agrivoltaico</v>
      </c>
      <c r="E108" s="4" t="str">
        <f ca="1">IFERROR(__xludf.DUMMYFUNCTION("""COMPUTED_VALUE"""),"49,61")</f>
        <v>49,61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4.25" x14ac:dyDescent="0.2">
      <c r="A109" s="5" t="str">
        <f ca="1">IFERROR(__xludf.DUMMYFUNCTION("""COMPUTED_VALUE"""),"BT")</f>
        <v>BT</v>
      </c>
      <c r="B109" s="5" t="str">
        <f ca="1">IFERROR(__xludf.DUMMYFUNCTION("""COMPUTED_VALUE"""),"Minervino Murge")</f>
        <v>Minervino Murge</v>
      </c>
      <c r="C109" s="5" t="str">
        <f ca="1">IFERROR(__xludf.DUMMYFUNCTION("""COMPUTED_VALUE"""),"Trasmesso")</f>
        <v>Trasmesso</v>
      </c>
      <c r="D109" s="5" t="str">
        <f ca="1">IFERROR(__xludf.DUMMYFUNCTION("""COMPUTED_VALUE"""),"agrivoltaico")</f>
        <v>agrivoltaico</v>
      </c>
      <c r="E109" s="6" t="str">
        <f ca="1">IFERROR(__xludf.DUMMYFUNCTION("""COMPUTED_VALUE"""),"35,55")</f>
        <v>35,55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4.25" x14ac:dyDescent="0.2">
      <c r="A110" s="3" t="str">
        <f ca="1">IFERROR(__xludf.DUMMYFUNCTION("""COMPUTED_VALUE"""),"FG")</f>
        <v>FG</v>
      </c>
      <c r="B110" s="3" t="str">
        <f ca="1">IFERROR(__xludf.DUMMYFUNCTION("""COMPUTED_VALUE"""),"Lesina")</f>
        <v>Lesina</v>
      </c>
      <c r="C110" s="3" t="str">
        <f ca="1">IFERROR(__xludf.DUMMYFUNCTION("""COMPUTED_VALUE"""),"Trasmesso")</f>
        <v>Trasmesso</v>
      </c>
      <c r="D110" s="3" t="str">
        <f ca="1">IFERROR(__xludf.DUMMYFUNCTION("""COMPUTED_VALUE"""),"agrivoltaico")</f>
        <v>agrivoltaico</v>
      </c>
      <c r="E110" s="4" t="str">
        <f ca="1">IFERROR(__xludf.DUMMYFUNCTION("""COMPUTED_VALUE"""),"52,5")</f>
        <v>52,5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4.25" x14ac:dyDescent="0.2">
      <c r="A111" s="5" t="str">
        <f ca="1">IFERROR(__xludf.DUMMYFUNCTION("""COMPUTED_VALUE"""),"FG")</f>
        <v>FG</v>
      </c>
      <c r="B111" s="5" t="str">
        <f ca="1">IFERROR(__xludf.DUMMYFUNCTION("""COMPUTED_VALUE"""),"Candela")</f>
        <v>Candela</v>
      </c>
      <c r="C111" s="5" t="str">
        <f ca="1">IFERROR(__xludf.DUMMYFUNCTION("""COMPUTED_VALUE"""),"Trasmesso")</f>
        <v>Trasmesso</v>
      </c>
      <c r="D111" s="5" t="str">
        <f ca="1">IFERROR(__xludf.DUMMYFUNCTION("""COMPUTED_VALUE"""),"fotovoltaico")</f>
        <v>fotovoltaico</v>
      </c>
      <c r="E111" s="6" t="str">
        <f ca="1">IFERROR(__xludf.DUMMYFUNCTION("""COMPUTED_VALUE"""),"67")</f>
        <v>67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4.25" x14ac:dyDescent="0.2">
      <c r="A112" s="3" t="str">
        <f ca="1">IFERROR(__xludf.DUMMYFUNCTION("""COMPUTED_VALUE"""),"FG")</f>
        <v>FG</v>
      </c>
      <c r="B112" s="3" t="str">
        <f ca="1">IFERROR(__xludf.DUMMYFUNCTION("""COMPUTED_VALUE"""),"Ascoli Satriano")</f>
        <v>Ascoli Satriano</v>
      </c>
      <c r="C112" s="3" t="str">
        <f ca="1">IFERROR(__xludf.DUMMYFUNCTION("""COMPUTED_VALUE"""),"Trasmesso")</f>
        <v>Trasmesso</v>
      </c>
      <c r="D112" s="3" t="str">
        <f ca="1">IFERROR(__xludf.DUMMYFUNCTION("""COMPUTED_VALUE"""),"agrivoltaico")</f>
        <v>agrivoltaico</v>
      </c>
      <c r="E112" s="4" t="str">
        <f ca="1">IFERROR(__xludf.DUMMYFUNCTION("""COMPUTED_VALUE"""),"43,2")</f>
        <v>43,2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4.25" x14ac:dyDescent="0.2">
      <c r="A113" s="5" t="str">
        <f ca="1">IFERROR(__xludf.DUMMYFUNCTION("""COMPUTED_VALUE"""),"FG")</f>
        <v>FG</v>
      </c>
      <c r="B113" s="5" t="str">
        <f ca="1">IFERROR(__xludf.DUMMYFUNCTION("""COMPUTED_VALUE"""),"Apricena")</f>
        <v>Apricena</v>
      </c>
      <c r="C113" s="5" t="str">
        <f ca="1">IFERROR(__xludf.DUMMYFUNCTION("""COMPUTED_VALUE"""),"Trasmesso")</f>
        <v>Trasmesso</v>
      </c>
      <c r="D113" s="5" t="str">
        <f ca="1">IFERROR(__xludf.DUMMYFUNCTION("""COMPUTED_VALUE"""),"fotovoltaico")</f>
        <v>fotovoltaico</v>
      </c>
      <c r="E113" s="6" t="str">
        <f ca="1">IFERROR(__xludf.DUMMYFUNCTION("""COMPUTED_VALUE"""),"32,97")</f>
        <v>32,97</v>
      </c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4.25" x14ac:dyDescent="0.2">
      <c r="A114" s="3" t="str">
        <f ca="1">IFERROR(__xludf.DUMMYFUNCTION("""COMPUTED_VALUE"""),"FG")</f>
        <v>FG</v>
      </c>
      <c r="B114" s="3" t="str">
        <f ca="1">IFERROR(__xludf.DUMMYFUNCTION("""COMPUTED_VALUE"""),"Lucera")</f>
        <v>Lucera</v>
      </c>
      <c r="C114" s="3" t="str">
        <f ca="1">IFERROR(__xludf.DUMMYFUNCTION("""COMPUTED_VALUE"""),"Trasmesso")</f>
        <v>Trasmesso</v>
      </c>
      <c r="D114" s="3" t="str">
        <f ca="1">IFERROR(__xludf.DUMMYFUNCTION("""COMPUTED_VALUE"""),"agrivoltaico")</f>
        <v>agrivoltaico</v>
      </c>
      <c r="E114" s="4" t="str">
        <f ca="1">IFERROR(__xludf.DUMMYFUNCTION("""COMPUTED_VALUE"""),"148,11")</f>
        <v>148,11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4.25" x14ac:dyDescent="0.2">
      <c r="A115" s="5" t="str">
        <f ca="1">IFERROR(__xludf.DUMMYFUNCTION("""COMPUTED_VALUE"""),"FG")</f>
        <v>FG</v>
      </c>
      <c r="B115" s="5" t="str">
        <f ca="1">IFERROR(__xludf.DUMMYFUNCTION("""COMPUTED_VALUE"""),"Carapelle")</f>
        <v>Carapelle</v>
      </c>
      <c r="C115" s="5" t="str">
        <f ca="1">IFERROR(__xludf.DUMMYFUNCTION("""COMPUTED_VALUE"""),"Trasmesso")</f>
        <v>Trasmesso</v>
      </c>
      <c r="D115" s="5" t="str">
        <f ca="1">IFERROR(__xludf.DUMMYFUNCTION("""COMPUTED_VALUE"""),"agrivoltaico")</f>
        <v>agrivoltaico</v>
      </c>
      <c r="E115" s="6" t="str">
        <f ca="1">IFERROR(__xludf.DUMMYFUNCTION("""COMPUTED_VALUE"""),"36,08")</f>
        <v>36,08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4.25" x14ac:dyDescent="0.2">
      <c r="A116" s="3" t="str">
        <f ca="1">IFERROR(__xludf.DUMMYFUNCTION("""COMPUTED_VALUE"""),"BA")</f>
        <v>BA</v>
      </c>
      <c r="B116" s="3" t="str">
        <f ca="1">IFERROR(__xludf.DUMMYFUNCTION("""COMPUTED_VALUE"""),"Acquaviva delle Fonti")</f>
        <v>Acquaviva delle Fonti</v>
      </c>
      <c r="C116" s="3" t="str">
        <f ca="1">IFERROR(__xludf.DUMMYFUNCTION("""COMPUTED_VALUE"""),"Trasmesso")</f>
        <v>Trasmesso</v>
      </c>
      <c r="D116" s="3" t="str">
        <f ca="1">IFERROR(__xludf.DUMMYFUNCTION("""COMPUTED_VALUE"""),"eolico")</f>
        <v>eolico</v>
      </c>
      <c r="E116" s="4" t="str">
        <f ca="1">IFERROR(__xludf.DUMMYFUNCTION("""COMPUTED_VALUE"""),"85,8")</f>
        <v>85,8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4.25" x14ac:dyDescent="0.2">
      <c r="A117" s="5" t="str">
        <f ca="1">IFERROR(__xludf.DUMMYFUNCTION("""COMPUTED_VALUE"""),"BT")</f>
        <v>BT</v>
      </c>
      <c r="B117" s="5" t="str">
        <f ca="1">IFERROR(__xludf.DUMMYFUNCTION("""COMPUTED_VALUE"""),"Andria")</f>
        <v>Andria</v>
      </c>
      <c r="C117" s="5" t="str">
        <f ca="1">IFERROR(__xludf.DUMMYFUNCTION("""COMPUTED_VALUE"""),"Trasmesso")</f>
        <v>Trasmesso</v>
      </c>
      <c r="D117" s="5" t="str">
        <f ca="1">IFERROR(__xludf.DUMMYFUNCTION("""COMPUTED_VALUE"""),"eolico")</f>
        <v>eolico</v>
      </c>
      <c r="E117" s="6" t="str">
        <f ca="1">IFERROR(__xludf.DUMMYFUNCTION("""COMPUTED_VALUE"""),"59,4")</f>
        <v>59,4</v>
      </c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4.25" x14ac:dyDescent="0.2">
      <c r="A118" s="3" t="str">
        <f ca="1">IFERROR(__xludf.DUMMYFUNCTION("""COMPUTED_VALUE"""),"BA")</f>
        <v>BA</v>
      </c>
      <c r="B118" s="3" t="str">
        <f ca="1">IFERROR(__xludf.DUMMYFUNCTION("""COMPUTED_VALUE"""),"Altamura")</f>
        <v>Altamura</v>
      </c>
      <c r="C118" s="3" t="str">
        <f ca="1">IFERROR(__xludf.DUMMYFUNCTION("""COMPUTED_VALUE"""),"Trasmesso")</f>
        <v>Trasmesso</v>
      </c>
      <c r="D118" s="3" t="str">
        <f ca="1">IFERROR(__xludf.DUMMYFUNCTION("""COMPUTED_VALUE"""),"eolico")</f>
        <v>eolico</v>
      </c>
      <c r="E118" s="4" t="str">
        <f ca="1">IFERROR(__xludf.DUMMYFUNCTION("""COMPUTED_VALUE"""),"72")</f>
        <v>72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4.25" x14ac:dyDescent="0.2">
      <c r="A119" s="5" t="str">
        <f ca="1">IFERROR(__xludf.DUMMYFUNCTION("""COMPUTED_VALUE"""),"FG")</f>
        <v>FG</v>
      </c>
      <c r="B119" s="5" t="str">
        <f ca="1">IFERROR(__xludf.DUMMYFUNCTION("""COMPUTED_VALUE"""),"Cerignola")</f>
        <v>Cerignola</v>
      </c>
      <c r="C119" s="5" t="str">
        <f ca="1">IFERROR(__xludf.DUMMYFUNCTION("""COMPUTED_VALUE"""),"Trasmesso")</f>
        <v>Trasmesso</v>
      </c>
      <c r="D119" s="5" t="str">
        <f ca="1">IFERROR(__xludf.DUMMYFUNCTION("""COMPUTED_VALUE"""),"eolico")</f>
        <v>eolico</v>
      </c>
      <c r="E119" s="6" t="str">
        <f ca="1">IFERROR(__xludf.DUMMYFUNCTION("""COMPUTED_VALUE"""),"129,6")</f>
        <v>129,6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4.25" x14ac:dyDescent="0.2">
      <c r="A120" s="3" t="str">
        <f ca="1">IFERROR(__xludf.DUMMYFUNCTION("""COMPUTED_VALUE"""),"FG")</f>
        <v>FG</v>
      </c>
      <c r="B120" s="3" t="str">
        <f ca="1">IFERROR(__xludf.DUMMYFUNCTION("""COMPUTED_VALUE"""),"Castelluccio dei Sauri")</f>
        <v>Castelluccio dei Sauri</v>
      </c>
      <c r="C120" s="3" t="str">
        <f ca="1">IFERROR(__xludf.DUMMYFUNCTION("""COMPUTED_VALUE"""),"Trasmesso")</f>
        <v>Trasmesso</v>
      </c>
      <c r="D120" s="3" t="str">
        <f ca="1">IFERROR(__xludf.DUMMYFUNCTION("""COMPUTED_VALUE"""),"agrivoltaico")</f>
        <v>agrivoltaico</v>
      </c>
      <c r="E120" s="4" t="str">
        <f ca="1">IFERROR(__xludf.DUMMYFUNCTION("""COMPUTED_VALUE"""),"54,47")</f>
        <v>54,47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4.25" x14ac:dyDescent="0.2">
      <c r="A121" s="5" t="str">
        <f ca="1">IFERROR(__xludf.DUMMYFUNCTION("""COMPUTED_VALUE"""),"BR")</f>
        <v>BR</v>
      </c>
      <c r="B121" s="5" t="str">
        <f ca="1">IFERROR(__xludf.DUMMYFUNCTION("""COMPUTED_VALUE"""),"Brindisi")</f>
        <v>Brindisi</v>
      </c>
      <c r="C121" s="5" t="str">
        <f ca="1">IFERROR(__xludf.DUMMYFUNCTION("""COMPUTED_VALUE"""),"Trasmesso")</f>
        <v>Trasmesso</v>
      </c>
      <c r="D121" s="5" t="str">
        <f ca="1">IFERROR(__xludf.DUMMYFUNCTION("""COMPUTED_VALUE"""),"agrivoltaico")</f>
        <v>agrivoltaico</v>
      </c>
      <c r="E121" s="6" t="str">
        <f ca="1">IFERROR(__xludf.DUMMYFUNCTION("""COMPUTED_VALUE"""),"46,627")</f>
        <v>46,627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4.25" x14ac:dyDescent="0.2">
      <c r="A122" s="3" t="str">
        <f ca="1">IFERROR(__xludf.DUMMYFUNCTION("""COMPUTED_VALUE"""),"FG")</f>
        <v>FG</v>
      </c>
      <c r="B122" s="3" t="str">
        <f ca="1">IFERROR(__xludf.DUMMYFUNCTION("""COMPUTED_VALUE"""),"San Paolo di Civitate")</f>
        <v>San Paolo di Civitate</v>
      </c>
      <c r="C122" s="3" t="str">
        <f ca="1">IFERROR(__xludf.DUMMYFUNCTION("""COMPUTED_VALUE"""),"Trasmesso")</f>
        <v>Trasmesso</v>
      </c>
      <c r="D122" s="3" t="str">
        <f ca="1">IFERROR(__xludf.DUMMYFUNCTION("""COMPUTED_VALUE"""),"agrivoltaico")</f>
        <v>agrivoltaico</v>
      </c>
      <c r="E122" s="4" t="str">
        <f ca="1">IFERROR(__xludf.DUMMYFUNCTION("""COMPUTED_VALUE"""),"54,99")</f>
        <v>54,99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4.25" x14ac:dyDescent="0.2">
      <c r="A123" s="5" t="str">
        <f ca="1">IFERROR(__xludf.DUMMYFUNCTION("""COMPUTED_VALUE"""),"BA")</f>
        <v>BA</v>
      </c>
      <c r="B123" s="5" t="str">
        <f ca="1">IFERROR(__xludf.DUMMYFUNCTION("""COMPUTED_VALUE"""),"Ruvo di Puglia")</f>
        <v>Ruvo di Puglia</v>
      </c>
      <c r="C123" s="5" t="str">
        <f ca="1">IFERROR(__xludf.DUMMYFUNCTION("""COMPUTED_VALUE"""),"Trasmesso")</f>
        <v>Trasmesso</v>
      </c>
      <c r="D123" s="5" t="str">
        <f ca="1">IFERROR(__xludf.DUMMYFUNCTION("""COMPUTED_VALUE"""),"agrivoltaico")</f>
        <v>agrivoltaico</v>
      </c>
      <c r="E123" s="6" t="str">
        <f ca="1">IFERROR(__xludf.DUMMYFUNCTION("""COMPUTED_VALUE"""),"12,7")</f>
        <v>12,7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4.25" x14ac:dyDescent="0.2">
      <c r="A124" s="3" t="str">
        <f ca="1">IFERROR(__xludf.DUMMYFUNCTION("""COMPUTED_VALUE"""),"FG")</f>
        <v>FG</v>
      </c>
      <c r="B124" s="3" t="str">
        <f ca="1">IFERROR(__xludf.DUMMYFUNCTION("""COMPUTED_VALUE"""),"Chieuti")</f>
        <v>Chieuti</v>
      </c>
      <c r="C124" s="3" t="str">
        <f ca="1">IFERROR(__xludf.DUMMYFUNCTION("""COMPUTED_VALUE"""),"Trasmesso")</f>
        <v>Trasmesso</v>
      </c>
      <c r="D124" s="3" t="str">
        <f ca="1">IFERROR(__xludf.DUMMYFUNCTION("""COMPUTED_VALUE"""),"eolico")</f>
        <v>eolico</v>
      </c>
      <c r="E124" s="4" t="str">
        <f ca="1">IFERROR(__xludf.DUMMYFUNCTION("""COMPUTED_VALUE"""),"72")</f>
        <v>72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4.25" x14ac:dyDescent="0.2">
      <c r="A125" s="5" t="str">
        <f ca="1">IFERROR(__xludf.DUMMYFUNCTION("""COMPUTED_VALUE"""),"FG")</f>
        <v>FG</v>
      </c>
      <c r="B125" s="5" t="str">
        <f ca="1">IFERROR(__xludf.DUMMYFUNCTION("""COMPUTED_VALUE"""),"Serracapriola")</f>
        <v>Serracapriola</v>
      </c>
      <c r="C125" s="5" t="str">
        <f ca="1">IFERROR(__xludf.DUMMYFUNCTION("""COMPUTED_VALUE"""),"Trasmesso")</f>
        <v>Trasmesso</v>
      </c>
      <c r="D125" s="5" t="str">
        <f ca="1">IFERROR(__xludf.DUMMYFUNCTION("""COMPUTED_VALUE"""),"eolico")</f>
        <v>eolico</v>
      </c>
      <c r="E125" s="6" t="str">
        <f ca="1">IFERROR(__xludf.DUMMYFUNCTION("""COMPUTED_VALUE"""),"108")</f>
        <v>108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4.25" x14ac:dyDescent="0.2">
      <c r="A126" s="3" t="str">
        <f ca="1">IFERROR(__xludf.DUMMYFUNCTION("""COMPUTED_VALUE"""),"FG")</f>
        <v>FG</v>
      </c>
      <c r="B126" s="3" t="str">
        <f ca="1">IFERROR(__xludf.DUMMYFUNCTION("""COMPUTED_VALUE"""),"Lucera")</f>
        <v>Lucera</v>
      </c>
      <c r="C126" s="3" t="str">
        <f ca="1">IFERROR(__xludf.DUMMYFUNCTION("""COMPUTED_VALUE"""),"Trasmesso")</f>
        <v>Trasmesso</v>
      </c>
      <c r="D126" s="3" t="str">
        <f ca="1">IFERROR(__xludf.DUMMYFUNCTION("""COMPUTED_VALUE"""),"agrivoltaico")</f>
        <v>agrivoltaico</v>
      </c>
      <c r="E126" s="4" t="str">
        <f ca="1">IFERROR(__xludf.DUMMYFUNCTION("""COMPUTED_VALUE"""),"74,36")</f>
        <v>74,36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4.25" x14ac:dyDescent="0.2">
      <c r="A127" s="5" t="str">
        <f ca="1">IFERROR(__xludf.DUMMYFUNCTION("""COMPUTED_VALUE"""),"FG")</f>
        <v>FG</v>
      </c>
      <c r="B127" s="5" t="str">
        <f ca="1">IFERROR(__xludf.DUMMYFUNCTION("""COMPUTED_VALUE"""),"Foggia")</f>
        <v>Foggia</v>
      </c>
      <c r="C127" s="5" t="str">
        <f ca="1">IFERROR(__xludf.DUMMYFUNCTION("""COMPUTED_VALUE"""),"Trasmesso")</f>
        <v>Trasmesso</v>
      </c>
      <c r="D127" s="5" t="str">
        <f ca="1">IFERROR(__xludf.DUMMYFUNCTION("""COMPUTED_VALUE"""),"agrivoltaico")</f>
        <v>agrivoltaico</v>
      </c>
      <c r="E127" s="6" t="str">
        <f ca="1">IFERROR(__xludf.DUMMYFUNCTION("""COMPUTED_VALUE"""),"32,64")</f>
        <v>32,64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4.25" x14ac:dyDescent="0.2">
      <c r="A128" s="3" t="str">
        <f ca="1">IFERROR(__xludf.DUMMYFUNCTION("""COMPUTED_VALUE"""),"FG")</f>
        <v>FG</v>
      </c>
      <c r="B128" s="3" t="str">
        <f ca="1">IFERROR(__xludf.DUMMYFUNCTION("""COMPUTED_VALUE"""),"Orsara di Puglia")</f>
        <v>Orsara di Puglia</v>
      </c>
      <c r="C128" s="3" t="str">
        <f ca="1">IFERROR(__xludf.DUMMYFUNCTION("""COMPUTED_VALUE"""),"Trasmesso")</f>
        <v>Trasmesso</v>
      </c>
      <c r="D128" s="3" t="str">
        <f ca="1">IFERROR(__xludf.DUMMYFUNCTION("""COMPUTED_VALUE"""),"eolico")</f>
        <v>eolico</v>
      </c>
      <c r="E128" s="4" t="str">
        <f ca="1">IFERROR(__xludf.DUMMYFUNCTION("""COMPUTED_VALUE"""),"46,2")</f>
        <v>46,2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4.25" x14ac:dyDescent="0.2">
      <c r="A129" s="5" t="str">
        <f ca="1">IFERROR(__xludf.DUMMYFUNCTION("""COMPUTED_VALUE"""),"LE")</f>
        <v>LE</v>
      </c>
      <c r="B129" s="5" t="str">
        <f ca="1">IFERROR(__xludf.DUMMYFUNCTION("""COMPUTED_VALUE"""),"Campi Salentina")</f>
        <v>Campi Salentina</v>
      </c>
      <c r="C129" s="5" t="str">
        <f ca="1">IFERROR(__xludf.DUMMYFUNCTION("""COMPUTED_VALUE"""),"Trasmesso")</f>
        <v>Trasmesso</v>
      </c>
      <c r="D129" s="5" t="str">
        <f ca="1">IFERROR(__xludf.DUMMYFUNCTION("""COMPUTED_VALUE"""),"eolico")</f>
        <v>eolico</v>
      </c>
      <c r="E129" s="6" t="str">
        <f ca="1">IFERROR(__xludf.DUMMYFUNCTION("""COMPUTED_VALUE"""),"59,4")</f>
        <v>59,4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4.25" x14ac:dyDescent="0.2">
      <c r="A130" s="3" t="str">
        <f ca="1">IFERROR(__xludf.DUMMYFUNCTION("""COMPUTED_VALUE"""),"FG")</f>
        <v>FG</v>
      </c>
      <c r="B130" s="3" t="str">
        <f ca="1">IFERROR(__xludf.DUMMYFUNCTION("""COMPUTED_VALUE"""),"Lucera")</f>
        <v>Lucera</v>
      </c>
      <c r="C130" s="3" t="str">
        <f ca="1">IFERROR(__xludf.DUMMYFUNCTION("""COMPUTED_VALUE"""),"Trasmesso")</f>
        <v>Trasmesso</v>
      </c>
      <c r="D130" s="3" t="str">
        <f ca="1">IFERROR(__xludf.DUMMYFUNCTION("""COMPUTED_VALUE"""),"eolico")</f>
        <v>eolico</v>
      </c>
      <c r="E130" s="4" t="str">
        <f ca="1">IFERROR(__xludf.DUMMYFUNCTION("""COMPUTED_VALUE"""),"108")</f>
        <v>108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4.25" x14ac:dyDescent="0.2">
      <c r="A131" s="5" t="str">
        <f ca="1">IFERROR(__xludf.DUMMYFUNCTION("""COMPUTED_VALUE"""),"TA")</f>
        <v>TA</v>
      </c>
      <c r="B131" s="5" t="str">
        <f ca="1">IFERROR(__xludf.DUMMYFUNCTION("""COMPUTED_VALUE"""),"Castellaneta")</f>
        <v>Castellaneta</v>
      </c>
      <c r="C131" s="5" t="str">
        <f ca="1">IFERROR(__xludf.DUMMYFUNCTION("""COMPUTED_VALUE"""),"Trasmesso")</f>
        <v>Trasmesso</v>
      </c>
      <c r="D131" s="5" t="str">
        <f ca="1">IFERROR(__xludf.DUMMYFUNCTION("""COMPUTED_VALUE"""),"eolico")</f>
        <v>eolico</v>
      </c>
      <c r="E131" s="6" t="str">
        <f ca="1">IFERROR(__xludf.DUMMYFUNCTION("""COMPUTED_VALUE"""),"33")</f>
        <v>33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4.25" x14ac:dyDescent="0.2">
      <c r="A132" s="3" t="str">
        <f ca="1">IFERROR(__xludf.DUMMYFUNCTION("""COMPUTED_VALUE"""),"FG")</f>
        <v>FG</v>
      </c>
      <c r="B132" s="3" t="str">
        <f ca="1">IFERROR(__xludf.DUMMYFUNCTION("""COMPUTED_VALUE"""),"Lucera")</f>
        <v>Lucera</v>
      </c>
      <c r="C132" s="3" t="str">
        <f ca="1">IFERROR(__xludf.DUMMYFUNCTION("""COMPUTED_VALUE"""),"Trasmesso")</f>
        <v>Trasmesso</v>
      </c>
      <c r="D132" s="3" t="str">
        <f ca="1">IFERROR(__xludf.DUMMYFUNCTION("""COMPUTED_VALUE"""),"agrivoltaico")</f>
        <v>agrivoltaico</v>
      </c>
      <c r="E132" s="4" t="str">
        <f ca="1">IFERROR(__xludf.DUMMYFUNCTION("""COMPUTED_VALUE"""),"37,25")</f>
        <v>37,25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4.25" x14ac:dyDescent="0.2">
      <c r="A133" s="5" t="str">
        <f ca="1">IFERROR(__xludf.DUMMYFUNCTION("""COMPUTED_VALUE"""),"BR")</f>
        <v>BR</v>
      </c>
      <c r="B133" s="5" t="str">
        <f ca="1">IFERROR(__xludf.DUMMYFUNCTION("""COMPUTED_VALUE"""),"Brindisi")</f>
        <v>Brindisi</v>
      </c>
      <c r="C133" s="5" t="str">
        <f ca="1">IFERROR(__xludf.DUMMYFUNCTION("""COMPUTED_VALUE"""),"Trasmesso")</f>
        <v>Trasmesso</v>
      </c>
      <c r="D133" s="5" t="str">
        <f ca="1">IFERROR(__xludf.DUMMYFUNCTION("""COMPUTED_VALUE"""),"agrivoltaico")</f>
        <v>agrivoltaico</v>
      </c>
      <c r="E133" s="6" t="str">
        <f ca="1">IFERROR(__xludf.DUMMYFUNCTION("""COMPUTED_VALUE"""),"50,4")</f>
        <v>50,4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4.25" x14ac:dyDescent="0.2">
      <c r="A134" s="3" t="str">
        <f ca="1">IFERROR(__xludf.DUMMYFUNCTION("""COMPUTED_VALUE"""),"FG")</f>
        <v>FG</v>
      </c>
      <c r="B134" s="3" t="str">
        <f ca="1">IFERROR(__xludf.DUMMYFUNCTION("""COMPUTED_VALUE"""),"Ascoli Satriano")</f>
        <v>Ascoli Satriano</v>
      </c>
      <c r="C134" s="3" t="str">
        <f ca="1">IFERROR(__xludf.DUMMYFUNCTION("""COMPUTED_VALUE"""),"Trasmesso")</f>
        <v>Trasmesso</v>
      </c>
      <c r="D134" s="3" t="str">
        <f ca="1">IFERROR(__xludf.DUMMYFUNCTION("""COMPUTED_VALUE"""),"fotovoltaico")</f>
        <v>fotovoltaico</v>
      </c>
      <c r="E134" s="4" t="str">
        <f ca="1">IFERROR(__xludf.DUMMYFUNCTION("""COMPUTED_VALUE"""),"43,91")</f>
        <v>43,91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4.25" x14ac:dyDescent="0.2">
      <c r="A135" s="5" t="str">
        <f ca="1">IFERROR(__xludf.DUMMYFUNCTION("""COMPUTED_VALUE"""),"BR")</f>
        <v>BR</v>
      </c>
      <c r="B135" s="5" t="str">
        <f ca="1">IFERROR(__xludf.DUMMYFUNCTION("""COMPUTED_VALUE"""),"Erchie")</f>
        <v>Erchie</v>
      </c>
      <c r="C135" s="5" t="str">
        <f ca="1">IFERROR(__xludf.DUMMYFUNCTION("""COMPUTED_VALUE"""),"Trasmesso")</f>
        <v>Trasmesso</v>
      </c>
      <c r="D135" s="5" t="str">
        <f ca="1">IFERROR(__xludf.DUMMYFUNCTION("""COMPUTED_VALUE"""),"agrivoltaico")</f>
        <v>agrivoltaico</v>
      </c>
      <c r="E135" s="6" t="str">
        <f ca="1">IFERROR(__xludf.DUMMYFUNCTION("""COMPUTED_VALUE"""),"291,33")</f>
        <v>291,33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4.25" x14ac:dyDescent="0.2">
      <c r="A136" s="3" t="str">
        <f ca="1">IFERROR(__xludf.DUMMYFUNCTION("""COMPUTED_VALUE"""),"BT")</f>
        <v>BT</v>
      </c>
      <c r="B136" s="3" t="str">
        <f ca="1">IFERROR(__xludf.DUMMYFUNCTION("""COMPUTED_VALUE"""),"Spinazzola")</f>
        <v>Spinazzola</v>
      </c>
      <c r="C136" s="3" t="str">
        <f ca="1">IFERROR(__xludf.DUMMYFUNCTION("""COMPUTED_VALUE"""),"Trasmesso")</f>
        <v>Trasmesso</v>
      </c>
      <c r="D136" s="3" t="str">
        <f ca="1">IFERROR(__xludf.DUMMYFUNCTION("""COMPUTED_VALUE"""),"agrivoltaico")</f>
        <v>agrivoltaico</v>
      </c>
      <c r="E136" s="4" t="str">
        <f ca="1">IFERROR(__xludf.DUMMYFUNCTION("""COMPUTED_VALUE"""),"120,8")</f>
        <v>120,8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4.25" x14ac:dyDescent="0.2">
      <c r="A137" s="5" t="str">
        <f ca="1">IFERROR(__xludf.DUMMYFUNCTION("""COMPUTED_VALUE"""),"TA")</f>
        <v>TA</v>
      </c>
      <c r="B137" s="5" t="str">
        <f ca="1">IFERROR(__xludf.DUMMYFUNCTION("""COMPUTED_VALUE"""),"Castellaneta")</f>
        <v>Castellaneta</v>
      </c>
      <c r="C137" s="5" t="str">
        <f ca="1">IFERROR(__xludf.DUMMYFUNCTION("""COMPUTED_VALUE"""),"Trasmesso")</f>
        <v>Trasmesso</v>
      </c>
      <c r="D137" s="5" t="str">
        <f ca="1">IFERROR(__xludf.DUMMYFUNCTION("""COMPUTED_VALUE"""),"agrivoltaico")</f>
        <v>agrivoltaico</v>
      </c>
      <c r="E137" s="6" t="str">
        <f ca="1">IFERROR(__xludf.DUMMYFUNCTION("""COMPUTED_VALUE"""),"60,501")</f>
        <v>60,501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4.25" x14ac:dyDescent="0.2">
      <c r="A138" s="3" t="str">
        <f ca="1">IFERROR(__xludf.DUMMYFUNCTION("""COMPUTED_VALUE"""),"FG")</f>
        <v>FG</v>
      </c>
      <c r="B138" s="3" t="str">
        <f ca="1">IFERROR(__xludf.DUMMYFUNCTION("""COMPUTED_VALUE"""),"Ascoli Satriano")</f>
        <v>Ascoli Satriano</v>
      </c>
      <c r="C138" s="3" t="str">
        <f ca="1">IFERROR(__xludf.DUMMYFUNCTION("""COMPUTED_VALUE"""),"Trasmesso")</f>
        <v>Trasmesso</v>
      </c>
      <c r="D138" s="3" t="str">
        <f ca="1">IFERROR(__xludf.DUMMYFUNCTION("""COMPUTED_VALUE"""),"agrivoltaico")</f>
        <v>agrivoltaico</v>
      </c>
      <c r="E138" s="4" t="str">
        <f ca="1">IFERROR(__xludf.DUMMYFUNCTION("""COMPUTED_VALUE"""),"41,143")</f>
        <v>41,143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4.25" x14ac:dyDescent="0.2">
      <c r="A139" s="5" t="str">
        <f ca="1">IFERROR(__xludf.DUMMYFUNCTION("""COMPUTED_VALUE"""),"FG")</f>
        <v>FG</v>
      </c>
      <c r="B139" s="5" t="str">
        <f ca="1">IFERROR(__xludf.DUMMYFUNCTION("""COMPUTED_VALUE"""),"Cerignola")</f>
        <v>Cerignola</v>
      </c>
      <c r="C139" s="5" t="str">
        <f ca="1">IFERROR(__xludf.DUMMYFUNCTION("""COMPUTED_VALUE"""),"Trasmesso")</f>
        <v>Trasmesso</v>
      </c>
      <c r="D139" s="5" t="str">
        <f ca="1">IFERROR(__xludf.DUMMYFUNCTION("""COMPUTED_VALUE"""),"eolico")</f>
        <v>eolico</v>
      </c>
      <c r="E139" s="6" t="str">
        <f ca="1">IFERROR(__xludf.DUMMYFUNCTION("""COMPUTED_VALUE"""),"86,4")</f>
        <v>86,4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4.25" x14ac:dyDescent="0.2">
      <c r="A140" s="3" t="str">
        <f ca="1">IFERROR(__xludf.DUMMYFUNCTION("""COMPUTED_VALUE"""),"FG")</f>
        <v>FG</v>
      </c>
      <c r="B140" s="3" t="str">
        <f ca="1">IFERROR(__xludf.DUMMYFUNCTION("""COMPUTED_VALUE"""),"San Paolo di Civitate")</f>
        <v>San Paolo di Civitate</v>
      </c>
      <c r="C140" s="3" t="str">
        <f ca="1">IFERROR(__xludf.DUMMYFUNCTION("""COMPUTED_VALUE"""),"Trasmesso")</f>
        <v>Trasmesso</v>
      </c>
      <c r="D140" s="3" t="str">
        <f ca="1">IFERROR(__xludf.DUMMYFUNCTION("""COMPUTED_VALUE"""),"eolico")</f>
        <v>eolico</v>
      </c>
      <c r="E140" s="4" t="str">
        <f ca="1">IFERROR(__xludf.DUMMYFUNCTION("""COMPUTED_VALUE"""),"99")</f>
        <v>99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4.25" x14ac:dyDescent="0.2">
      <c r="A141" s="5" t="str">
        <f ca="1">IFERROR(__xludf.DUMMYFUNCTION("""COMPUTED_VALUE"""),"BT")</f>
        <v>BT</v>
      </c>
      <c r="B141" s="5" t="str">
        <f ca="1">IFERROR(__xludf.DUMMYFUNCTION("""COMPUTED_VALUE"""),"Minervino Murge")</f>
        <v>Minervino Murge</v>
      </c>
      <c r="C141" s="5" t="str">
        <f ca="1">IFERROR(__xludf.DUMMYFUNCTION("""COMPUTED_VALUE"""),"Trasmesso")</f>
        <v>Trasmesso</v>
      </c>
      <c r="D141" s="5" t="str">
        <f ca="1">IFERROR(__xludf.DUMMYFUNCTION("""COMPUTED_VALUE"""),"eolico")</f>
        <v>eolico</v>
      </c>
      <c r="E141" s="6" t="str">
        <f ca="1">IFERROR(__xludf.DUMMYFUNCTION("""COMPUTED_VALUE"""),"91")</f>
        <v>91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4.25" x14ac:dyDescent="0.2">
      <c r="A142" s="3" t="str">
        <f ca="1">IFERROR(__xludf.DUMMYFUNCTION("""COMPUTED_VALUE"""),"FG")</f>
        <v>FG</v>
      </c>
      <c r="B142" s="3" t="str">
        <f ca="1">IFERROR(__xludf.DUMMYFUNCTION("""COMPUTED_VALUE"""),"Serracapriola")</f>
        <v>Serracapriola</v>
      </c>
      <c r="C142" s="3" t="str">
        <f ca="1">IFERROR(__xludf.DUMMYFUNCTION("""COMPUTED_VALUE"""),"Trasmesso")</f>
        <v>Trasmesso</v>
      </c>
      <c r="D142" s="3" t="str">
        <f ca="1">IFERROR(__xludf.DUMMYFUNCTION("""COMPUTED_VALUE"""),"eolico")</f>
        <v>eolico</v>
      </c>
      <c r="E142" s="4" t="str">
        <f ca="1">IFERROR(__xludf.DUMMYFUNCTION("""COMPUTED_VALUE"""),"52,8")</f>
        <v>52,8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4.25" x14ac:dyDescent="0.2">
      <c r="A143" s="5" t="str">
        <f ca="1">IFERROR(__xludf.DUMMYFUNCTION("""COMPUTED_VALUE"""),"FG")</f>
        <v>FG</v>
      </c>
      <c r="B143" s="5" t="str">
        <f ca="1">IFERROR(__xludf.DUMMYFUNCTION("""COMPUTED_VALUE"""),"Castelluccio dei Sauri")</f>
        <v>Castelluccio dei Sauri</v>
      </c>
      <c r="C143" s="5" t="str">
        <f ca="1">IFERROR(__xludf.DUMMYFUNCTION("""COMPUTED_VALUE"""),"Trasmesso")</f>
        <v>Trasmesso</v>
      </c>
      <c r="D143" s="5" t="str">
        <f ca="1">IFERROR(__xludf.DUMMYFUNCTION("""COMPUTED_VALUE"""),"eolico")</f>
        <v>eolico</v>
      </c>
      <c r="E143" s="6" t="str">
        <f ca="1">IFERROR(__xludf.DUMMYFUNCTION("""COMPUTED_VALUE"""),"48")</f>
        <v>48</v>
      </c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4.25" x14ac:dyDescent="0.2">
      <c r="A144" s="3" t="str">
        <f ca="1">IFERROR(__xludf.DUMMYFUNCTION("""COMPUTED_VALUE"""),"FG")</f>
        <v>FG</v>
      </c>
      <c r="B144" s="3" t="str">
        <f ca="1">IFERROR(__xludf.DUMMYFUNCTION("""COMPUTED_VALUE"""),"Foggia")</f>
        <v>Foggia</v>
      </c>
      <c r="C144" s="3" t="str">
        <f ca="1">IFERROR(__xludf.DUMMYFUNCTION("""COMPUTED_VALUE"""),"Trasmesso")</f>
        <v>Trasmesso</v>
      </c>
      <c r="D144" s="3" t="str">
        <f ca="1">IFERROR(__xludf.DUMMYFUNCTION("""COMPUTED_VALUE"""),"agrivoltaico")</f>
        <v>agrivoltaico</v>
      </c>
      <c r="E144" s="4" t="str">
        <f ca="1">IFERROR(__xludf.DUMMYFUNCTION("""COMPUTED_VALUE"""),"36,49")</f>
        <v>36,49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4.25" x14ac:dyDescent="0.2">
      <c r="A145" s="5" t="str">
        <f ca="1">IFERROR(__xludf.DUMMYFUNCTION("""COMPUTED_VALUE"""),"FG")</f>
        <v>FG</v>
      </c>
      <c r="B145" s="5" t="str">
        <f ca="1">IFERROR(__xludf.DUMMYFUNCTION("""COMPUTED_VALUE"""),"Apricena")</f>
        <v>Apricena</v>
      </c>
      <c r="C145" s="5" t="str">
        <f ca="1">IFERROR(__xludf.DUMMYFUNCTION("""COMPUTED_VALUE"""),"Trasmesso")</f>
        <v>Trasmesso</v>
      </c>
      <c r="D145" s="5" t="str">
        <f ca="1">IFERROR(__xludf.DUMMYFUNCTION("""COMPUTED_VALUE"""),"agrivoltaico")</f>
        <v>agrivoltaico</v>
      </c>
      <c r="E145" s="6" t="str">
        <f ca="1">IFERROR(__xludf.DUMMYFUNCTION("""COMPUTED_VALUE"""),"45,56")</f>
        <v>45,56</v>
      </c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4.25" x14ac:dyDescent="0.2">
      <c r="A146" s="3" t="str">
        <f ca="1">IFERROR(__xludf.DUMMYFUNCTION("""COMPUTED_VALUE"""),"FG")</f>
        <v>FG</v>
      </c>
      <c r="B146" s="3" t="str">
        <f ca="1">IFERROR(__xludf.DUMMYFUNCTION("""COMPUTED_VALUE"""),"Troia")</f>
        <v>Troia</v>
      </c>
      <c r="C146" s="3" t="str">
        <f ca="1">IFERROR(__xludf.DUMMYFUNCTION("""COMPUTED_VALUE"""),"Trasmesso")</f>
        <v>Trasmesso</v>
      </c>
      <c r="D146" s="3" t="str">
        <f ca="1">IFERROR(__xludf.DUMMYFUNCTION("""COMPUTED_VALUE"""),"agrivoltaico")</f>
        <v>agrivoltaico</v>
      </c>
      <c r="E146" s="4" t="str">
        <f ca="1">IFERROR(__xludf.DUMMYFUNCTION("""COMPUTED_VALUE"""),"69,75")</f>
        <v>69,75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4.25" x14ac:dyDescent="0.2">
      <c r="A147" s="5" t="str">
        <f ca="1">IFERROR(__xludf.DUMMYFUNCTION("""COMPUTED_VALUE"""),"TA")</f>
        <v>TA</v>
      </c>
      <c r="B147" s="5" t="str">
        <f ca="1">IFERROR(__xludf.DUMMYFUNCTION("""COMPUTED_VALUE"""),"San Giorgio Ionico")</f>
        <v>San Giorgio Ionico</v>
      </c>
      <c r="C147" s="5" t="str">
        <f ca="1">IFERROR(__xludf.DUMMYFUNCTION("""COMPUTED_VALUE"""),"Trasmesso")</f>
        <v>Trasmesso</v>
      </c>
      <c r="D147" s="5" t="str">
        <f ca="1">IFERROR(__xludf.DUMMYFUNCTION("""COMPUTED_VALUE"""),"fotovoltaico")</f>
        <v>fotovoltaico</v>
      </c>
      <c r="E147" s="6" t="str">
        <f ca="1">IFERROR(__xludf.DUMMYFUNCTION("""COMPUTED_VALUE"""),"73,65")</f>
        <v>73,65</v>
      </c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4.25" x14ac:dyDescent="0.2">
      <c r="A148" s="3" t="str">
        <f ca="1">IFERROR(__xludf.DUMMYFUNCTION("""COMPUTED_VALUE"""),"LE")</f>
        <v>LE</v>
      </c>
      <c r="B148" s="3" t="str">
        <f ca="1">IFERROR(__xludf.DUMMYFUNCTION("""COMPUTED_VALUE"""),"Nardò")</f>
        <v>Nardò</v>
      </c>
      <c r="C148" s="3" t="str">
        <f ca="1">IFERROR(__xludf.DUMMYFUNCTION("""COMPUTED_VALUE"""),"Trasmesso")</f>
        <v>Trasmesso</v>
      </c>
      <c r="D148" s="3" t="str">
        <f ca="1">IFERROR(__xludf.DUMMYFUNCTION("""COMPUTED_VALUE"""),"agrivoltaico")</f>
        <v>agrivoltaico</v>
      </c>
      <c r="E148" s="4" t="str">
        <f ca="1">IFERROR(__xludf.DUMMYFUNCTION("""COMPUTED_VALUE"""),"30,722")</f>
        <v>30,722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4.25" x14ac:dyDescent="0.2">
      <c r="A149" s="5" t="str">
        <f ca="1">IFERROR(__xludf.DUMMYFUNCTION("""COMPUTED_VALUE"""),"FG")</f>
        <v>FG</v>
      </c>
      <c r="B149" s="5" t="str">
        <f ca="1">IFERROR(__xludf.DUMMYFUNCTION("""COMPUTED_VALUE"""),"Carapelle")</f>
        <v>Carapelle</v>
      </c>
      <c r="C149" s="5" t="str">
        <f ca="1">IFERROR(__xludf.DUMMYFUNCTION("""COMPUTED_VALUE"""),"Trasmesso")</f>
        <v>Trasmesso</v>
      </c>
      <c r="D149" s="5" t="str">
        <f ca="1">IFERROR(__xludf.DUMMYFUNCTION("""COMPUTED_VALUE"""),"agrivoltaico")</f>
        <v>agrivoltaico</v>
      </c>
      <c r="E149" s="6" t="str">
        <f ca="1">IFERROR(__xludf.DUMMYFUNCTION("""COMPUTED_VALUE"""),"28,44")</f>
        <v>28,44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4.25" x14ac:dyDescent="0.2">
      <c r="A150" s="3" t="str">
        <f ca="1">IFERROR(__xludf.DUMMYFUNCTION("""COMPUTED_VALUE"""),"BT")</f>
        <v>BT</v>
      </c>
      <c r="B150" s="3" t="str">
        <f ca="1">IFERROR(__xludf.DUMMYFUNCTION("""COMPUTED_VALUE"""),"Canosa di Puglia")</f>
        <v>Canosa di Puglia</v>
      </c>
      <c r="C150" s="3" t="str">
        <f ca="1">IFERROR(__xludf.DUMMYFUNCTION("""COMPUTED_VALUE"""),"Trasmesso")</f>
        <v>Trasmesso</v>
      </c>
      <c r="D150" s="3" t="str">
        <f ca="1">IFERROR(__xludf.DUMMYFUNCTION("""COMPUTED_VALUE"""),"eolico")</f>
        <v>eolico</v>
      </c>
      <c r="E150" s="4" t="str">
        <f ca="1">IFERROR(__xludf.DUMMYFUNCTION("""COMPUTED_VALUE"""),"99,2")</f>
        <v>99,2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4.25" x14ac:dyDescent="0.2">
      <c r="A151" s="5" t="str">
        <f ca="1">IFERROR(__xludf.DUMMYFUNCTION("""COMPUTED_VALUE"""),"BA")</f>
        <v>BA</v>
      </c>
      <c r="B151" s="5" t="str">
        <f ca="1">IFERROR(__xludf.DUMMYFUNCTION("""COMPUTED_VALUE"""),"Bitonto")</f>
        <v>Bitonto</v>
      </c>
      <c r="C151" s="5" t="str">
        <f ca="1">IFERROR(__xludf.DUMMYFUNCTION("""COMPUTED_VALUE"""),"Trasmesso")</f>
        <v>Trasmesso</v>
      </c>
      <c r="D151" s="5" t="str">
        <f ca="1">IFERROR(__xludf.DUMMYFUNCTION("""COMPUTED_VALUE"""),"eolico")</f>
        <v>eolico</v>
      </c>
      <c r="E151" s="6" t="str">
        <f ca="1">IFERROR(__xludf.DUMMYFUNCTION("""COMPUTED_VALUE"""),"57,6")</f>
        <v>57,6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4.25" x14ac:dyDescent="0.2">
      <c r="A152" s="3" t="str">
        <f ca="1">IFERROR(__xludf.DUMMYFUNCTION("""COMPUTED_VALUE"""),"BT")</f>
        <v>BT</v>
      </c>
      <c r="B152" s="3" t="str">
        <f ca="1">IFERROR(__xludf.DUMMYFUNCTION("""COMPUTED_VALUE"""),"Spinazzola")</f>
        <v>Spinazzola</v>
      </c>
      <c r="C152" s="3" t="str">
        <f ca="1">IFERROR(__xludf.DUMMYFUNCTION("""COMPUTED_VALUE"""),"Trasmesso")</f>
        <v>Trasmesso</v>
      </c>
      <c r="D152" s="3" t="str">
        <f ca="1">IFERROR(__xludf.DUMMYFUNCTION("""COMPUTED_VALUE"""),"fotovoltaico")</f>
        <v>fotovoltaico</v>
      </c>
      <c r="E152" s="4" t="str">
        <f ca="1">IFERROR(__xludf.DUMMYFUNCTION("""COMPUTED_VALUE"""),"33,13")</f>
        <v>33,13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4.25" x14ac:dyDescent="0.2">
      <c r="A153" s="5" t="str">
        <f ca="1">IFERROR(__xludf.DUMMYFUNCTION("""COMPUTED_VALUE"""),"BR")</f>
        <v>BR</v>
      </c>
      <c r="B153" s="5" t="str">
        <f ca="1">IFERROR(__xludf.DUMMYFUNCTION("""COMPUTED_VALUE"""),"Brindisi")</f>
        <v>Brindisi</v>
      </c>
      <c r="C153" s="5" t="str">
        <f ca="1">IFERROR(__xludf.DUMMYFUNCTION("""COMPUTED_VALUE"""),"Trasmesso")</f>
        <v>Trasmesso</v>
      </c>
      <c r="D153" s="5" t="str">
        <f ca="1">IFERROR(__xludf.DUMMYFUNCTION("""COMPUTED_VALUE"""),"eolico")</f>
        <v>eolico</v>
      </c>
      <c r="E153" s="6" t="str">
        <f ca="1">IFERROR(__xludf.DUMMYFUNCTION("""COMPUTED_VALUE"""),"49,6")</f>
        <v>49,6</v>
      </c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4.25" x14ac:dyDescent="0.2">
      <c r="A154" s="3" t="str">
        <f ca="1">IFERROR(__xludf.DUMMYFUNCTION("""COMPUTED_VALUE"""),"FG")</f>
        <v>FG</v>
      </c>
      <c r="B154" s="3" t="str">
        <f ca="1">IFERROR(__xludf.DUMMYFUNCTION("""COMPUTED_VALUE"""),"Foggia")</f>
        <v>Foggia</v>
      </c>
      <c r="C154" s="3" t="str">
        <f ca="1">IFERROR(__xludf.DUMMYFUNCTION("""COMPUTED_VALUE"""),"Trasmesso")</f>
        <v>Trasmesso</v>
      </c>
      <c r="D154" s="3" t="str">
        <f ca="1">IFERROR(__xludf.DUMMYFUNCTION("""COMPUTED_VALUE"""),"eolico")</f>
        <v>eolico</v>
      </c>
      <c r="E154" s="4" t="str">
        <f ca="1">IFERROR(__xludf.DUMMYFUNCTION("""COMPUTED_VALUE"""),"31,5")</f>
        <v>31,5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4.25" x14ac:dyDescent="0.2">
      <c r="A155" s="5" t="str">
        <f ca="1">IFERROR(__xludf.DUMMYFUNCTION("""COMPUTED_VALUE"""),"FG")</f>
        <v>FG</v>
      </c>
      <c r="B155" s="5" t="str">
        <f ca="1">IFERROR(__xludf.DUMMYFUNCTION("""COMPUTED_VALUE"""),"Apricena")</f>
        <v>Apricena</v>
      </c>
      <c r="C155" s="5" t="str">
        <f ca="1">IFERROR(__xludf.DUMMYFUNCTION("""COMPUTED_VALUE"""),"Trasmesso")</f>
        <v>Trasmesso</v>
      </c>
      <c r="D155" s="5" t="str">
        <f ca="1">IFERROR(__xludf.DUMMYFUNCTION("""COMPUTED_VALUE"""),"agrivoltaico")</f>
        <v>agrivoltaico</v>
      </c>
      <c r="E155" s="6" t="str">
        <f ca="1">IFERROR(__xludf.DUMMYFUNCTION("""COMPUTED_VALUE"""),"20,01")</f>
        <v>20,01</v>
      </c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4.25" x14ac:dyDescent="0.2">
      <c r="A156" s="3" t="str">
        <f ca="1">IFERROR(__xludf.DUMMYFUNCTION("""COMPUTED_VALUE"""),"FG")</f>
        <v>FG</v>
      </c>
      <c r="B156" s="3" t="str">
        <f ca="1">IFERROR(__xludf.DUMMYFUNCTION("""COMPUTED_VALUE"""),"Apricena")</f>
        <v>Apricena</v>
      </c>
      <c r="C156" s="3" t="str">
        <f ca="1">IFERROR(__xludf.DUMMYFUNCTION("""COMPUTED_VALUE"""),"Trasmesso")</f>
        <v>Trasmesso</v>
      </c>
      <c r="D156" s="3" t="str">
        <f ca="1">IFERROR(__xludf.DUMMYFUNCTION("""COMPUTED_VALUE"""),"agrivoltaico")</f>
        <v>agrivoltaico</v>
      </c>
      <c r="E156" s="4" t="str">
        <f ca="1">IFERROR(__xludf.DUMMYFUNCTION("""COMPUTED_VALUE"""),"20,01")</f>
        <v>20,01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4.25" x14ac:dyDescent="0.2">
      <c r="A157" s="5" t="str">
        <f ca="1">IFERROR(__xludf.DUMMYFUNCTION("""COMPUTED_VALUE"""),"FG")</f>
        <v>FG</v>
      </c>
      <c r="B157" s="5" t="str">
        <f ca="1">IFERROR(__xludf.DUMMYFUNCTION("""COMPUTED_VALUE"""),"Faeto; Celle di S. Vito")</f>
        <v>Faeto; Celle di S. Vito</v>
      </c>
      <c r="C157" s="5" t="str">
        <f ca="1">IFERROR(__xludf.DUMMYFUNCTION("""COMPUTED_VALUE"""),"Trasmesso")</f>
        <v>Trasmesso</v>
      </c>
      <c r="D157" s="5" t="str">
        <f ca="1">IFERROR(__xludf.DUMMYFUNCTION("""COMPUTED_VALUE"""),"eolico")</f>
        <v>eolico</v>
      </c>
      <c r="E157" s="6" t="str">
        <f ca="1">IFERROR(__xludf.DUMMYFUNCTION("""COMPUTED_VALUE"""),"92,4")</f>
        <v>92,4</v>
      </c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4.25" x14ac:dyDescent="0.2">
      <c r="A158" s="3" t="str">
        <f ca="1">IFERROR(__xludf.DUMMYFUNCTION("""COMPUTED_VALUE"""),"FG")</f>
        <v>FG</v>
      </c>
      <c r="B158" s="3" t="str">
        <f ca="1">IFERROR(__xludf.DUMMYFUNCTION("""COMPUTED_VALUE"""),"Serracapriola")</f>
        <v>Serracapriola</v>
      </c>
      <c r="C158" s="3" t="str">
        <f ca="1">IFERROR(__xludf.DUMMYFUNCTION("""COMPUTED_VALUE"""),"Trasmesso")</f>
        <v>Trasmesso</v>
      </c>
      <c r="D158" s="3" t="str">
        <f ca="1">IFERROR(__xludf.DUMMYFUNCTION("""COMPUTED_VALUE"""),"agrivoltaico")</f>
        <v>agrivoltaico</v>
      </c>
      <c r="E158" s="4" t="str">
        <f ca="1">IFERROR(__xludf.DUMMYFUNCTION("""COMPUTED_VALUE"""),"64,53")</f>
        <v>64,53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4.25" x14ac:dyDescent="0.2">
      <c r="A159" s="5" t="str">
        <f ca="1">IFERROR(__xludf.DUMMYFUNCTION("""COMPUTED_VALUE"""),"FG")</f>
        <v>FG</v>
      </c>
      <c r="B159" s="5" t="str">
        <f ca="1">IFERROR(__xludf.DUMMYFUNCTION("""COMPUTED_VALUE"""),"Torremaggiore")</f>
        <v>Torremaggiore</v>
      </c>
      <c r="C159" s="5" t="str">
        <f ca="1">IFERROR(__xludf.DUMMYFUNCTION("""COMPUTED_VALUE"""),"Trasmesso")</f>
        <v>Trasmesso</v>
      </c>
      <c r="D159" s="5" t="str">
        <f ca="1">IFERROR(__xludf.DUMMYFUNCTION("""COMPUTED_VALUE"""),"agrivoltaico")</f>
        <v>agrivoltaico</v>
      </c>
      <c r="E159" s="6" t="str">
        <f ca="1">IFERROR(__xludf.DUMMYFUNCTION("""COMPUTED_VALUE"""),"44")</f>
        <v>44</v>
      </c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4.25" x14ac:dyDescent="0.2">
      <c r="A160" s="3" t="str">
        <f ca="1">IFERROR(__xludf.DUMMYFUNCTION("""COMPUTED_VALUE"""),"FG")</f>
        <v>FG</v>
      </c>
      <c r="B160" s="3" t="str">
        <f ca="1">IFERROR(__xludf.DUMMYFUNCTION("""COMPUTED_VALUE"""),"San Severo")</f>
        <v>San Severo</v>
      </c>
      <c r="C160" s="3" t="str">
        <f ca="1">IFERROR(__xludf.DUMMYFUNCTION("""COMPUTED_VALUE"""),"Trasmesso")</f>
        <v>Trasmesso</v>
      </c>
      <c r="D160" s="3" t="str">
        <f ca="1">IFERROR(__xludf.DUMMYFUNCTION("""COMPUTED_VALUE"""),"agrivoltaico")</f>
        <v>agrivoltaico</v>
      </c>
      <c r="E160" s="4" t="str">
        <f ca="1">IFERROR(__xludf.DUMMYFUNCTION("""COMPUTED_VALUE"""),"15,72")</f>
        <v>15,72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4.25" x14ac:dyDescent="0.2">
      <c r="A161" s="5" t="str">
        <f ca="1">IFERROR(__xludf.DUMMYFUNCTION("""COMPUTED_VALUE"""),"FG")</f>
        <v>FG</v>
      </c>
      <c r="B161" s="5" t="str">
        <f ca="1">IFERROR(__xludf.DUMMYFUNCTION("""COMPUTED_VALUE"""),"Sant'Agata di Puglia")</f>
        <v>Sant'Agata di Puglia</v>
      </c>
      <c r="C161" s="5" t="str">
        <f ca="1">IFERROR(__xludf.DUMMYFUNCTION("""COMPUTED_VALUE"""),"Trasmesso")</f>
        <v>Trasmesso</v>
      </c>
      <c r="D161" s="5" t="str">
        <f ca="1">IFERROR(__xludf.DUMMYFUNCTION("""COMPUTED_VALUE"""),"agrivoltaico")</f>
        <v>agrivoltaico</v>
      </c>
      <c r="E161" s="6" t="str">
        <f ca="1">IFERROR(__xludf.DUMMYFUNCTION("""COMPUTED_VALUE"""),"59,34")</f>
        <v>59,34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4.25" x14ac:dyDescent="0.2">
      <c r="A162" s="3" t="str">
        <f ca="1">IFERROR(__xludf.DUMMYFUNCTION("""COMPUTED_VALUE"""),"FG")</f>
        <v>FG</v>
      </c>
      <c r="B162" s="3" t="str">
        <f ca="1">IFERROR(__xludf.DUMMYFUNCTION("""COMPUTED_VALUE"""),"Ascoli Satriano")</f>
        <v>Ascoli Satriano</v>
      </c>
      <c r="C162" s="3" t="str">
        <f ca="1">IFERROR(__xludf.DUMMYFUNCTION("""COMPUTED_VALUE"""),"Trasmesso")</f>
        <v>Trasmesso</v>
      </c>
      <c r="D162" s="3" t="str">
        <f ca="1">IFERROR(__xludf.DUMMYFUNCTION("""COMPUTED_VALUE"""),"fotovoltaico")</f>
        <v>fotovoltaico</v>
      </c>
      <c r="E162" s="4" t="str">
        <f ca="1">IFERROR(__xludf.DUMMYFUNCTION("""COMPUTED_VALUE"""),"22,85")</f>
        <v>22,85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4.25" x14ac:dyDescent="0.2">
      <c r="A163" s="5" t="str">
        <f ca="1">IFERROR(__xludf.DUMMYFUNCTION("""COMPUTED_VALUE"""),"FG")</f>
        <v>FG</v>
      </c>
      <c r="B163" s="5" t="str">
        <f ca="1">IFERROR(__xludf.DUMMYFUNCTION("""COMPUTED_VALUE"""),"Apricena")</f>
        <v>Apricena</v>
      </c>
      <c r="C163" s="5" t="str">
        <f ca="1">IFERROR(__xludf.DUMMYFUNCTION("""COMPUTED_VALUE"""),"Trasmesso")</f>
        <v>Trasmesso</v>
      </c>
      <c r="D163" s="5" t="str">
        <f ca="1">IFERROR(__xludf.DUMMYFUNCTION("""COMPUTED_VALUE"""),"eolico")</f>
        <v>eolico</v>
      </c>
      <c r="E163" s="6" t="str">
        <f ca="1">IFERROR(__xludf.DUMMYFUNCTION("""COMPUTED_VALUE"""),"64,8")</f>
        <v>64,8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4.25" x14ac:dyDescent="0.2">
      <c r="A164" s="3" t="str">
        <f ca="1">IFERROR(__xludf.DUMMYFUNCTION("""COMPUTED_VALUE"""),"TA")</f>
        <v>TA</v>
      </c>
      <c r="B164" s="3" t="str">
        <f ca="1">IFERROR(__xludf.DUMMYFUNCTION("""COMPUTED_VALUE"""),"Castellaneta")</f>
        <v>Castellaneta</v>
      </c>
      <c r="C164" s="3" t="str">
        <f ca="1">IFERROR(__xludf.DUMMYFUNCTION("""COMPUTED_VALUE"""),"Chiuso")</f>
        <v>Chiuso</v>
      </c>
      <c r="D164" s="3" t="str">
        <f ca="1">IFERROR(__xludf.DUMMYFUNCTION("""COMPUTED_VALUE"""),"agrivoltaico")</f>
        <v>agrivoltaico</v>
      </c>
      <c r="E164" s="4" t="str">
        <f ca="1">IFERROR(__xludf.DUMMYFUNCTION("""COMPUTED_VALUE"""),"78,01")</f>
        <v>78,01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4.25" x14ac:dyDescent="0.2">
      <c r="A165" s="5" t="str">
        <f ca="1">IFERROR(__xludf.DUMMYFUNCTION("""COMPUTED_VALUE"""),"FG")</f>
        <v>FG</v>
      </c>
      <c r="B165" s="5" t="str">
        <f ca="1">IFERROR(__xludf.DUMMYFUNCTION("""COMPUTED_VALUE"""),"Serracapriola")</f>
        <v>Serracapriola</v>
      </c>
      <c r="C165" s="5" t="str">
        <f ca="1">IFERROR(__xludf.DUMMYFUNCTION("""COMPUTED_VALUE"""),"Trasmesso")</f>
        <v>Trasmesso</v>
      </c>
      <c r="D165" s="5" t="str">
        <f ca="1">IFERROR(__xludf.DUMMYFUNCTION("""COMPUTED_VALUE"""),"eolico")</f>
        <v>eolico</v>
      </c>
      <c r="E165" s="6" t="str">
        <f ca="1">IFERROR(__xludf.DUMMYFUNCTION("""COMPUTED_VALUE"""),"92,4")</f>
        <v>92,4</v>
      </c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4.25" x14ac:dyDescent="0.2">
      <c r="A166" s="3" t="str">
        <f ca="1">IFERROR(__xludf.DUMMYFUNCTION("""COMPUTED_VALUE"""),"BR")</f>
        <v>BR</v>
      </c>
      <c r="B166" s="3" t="str">
        <f ca="1">IFERROR(__xludf.DUMMYFUNCTION("""COMPUTED_VALUE"""),"Brindisi")</f>
        <v>Brindisi</v>
      </c>
      <c r="C166" s="3" t="str">
        <f ca="1">IFERROR(__xludf.DUMMYFUNCTION("""COMPUTED_VALUE"""),"Aperto")</f>
        <v>Aperto</v>
      </c>
      <c r="D166" s="3" t="str">
        <f ca="1">IFERROR(__xludf.DUMMYFUNCTION("""COMPUTED_VALUE"""),"offshore")</f>
        <v>offshore</v>
      </c>
      <c r="E166" s="4" t="str">
        <f ca="1">IFERROR(__xludf.DUMMYFUNCTION("""COMPUTED_VALUE"""),"1170")</f>
        <v>1170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4.25" x14ac:dyDescent="0.2">
      <c r="A167" s="5" t="str">
        <f ca="1">IFERROR(__xludf.DUMMYFUNCTION("""COMPUTED_VALUE"""),"FG")</f>
        <v>FG</v>
      </c>
      <c r="B167" s="5" t="str">
        <f ca="1">IFERROR(__xludf.DUMMYFUNCTION("""COMPUTED_VALUE"""),"Castelnuovo della Daunia")</f>
        <v>Castelnuovo della Daunia</v>
      </c>
      <c r="C167" s="5" t="str">
        <f ca="1">IFERROR(__xludf.DUMMYFUNCTION("""COMPUTED_VALUE"""),"Trasmesso")</f>
        <v>Trasmesso</v>
      </c>
      <c r="D167" s="5" t="str">
        <f ca="1">IFERROR(__xludf.DUMMYFUNCTION("""COMPUTED_VALUE"""),"eolico")</f>
        <v>eolico</v>
      </c>
      <c r="E167" s="6" t="str">
        <f ca="1">IFERROR(__xludf.DUMMYFUNCTION("""COMPUTED_VALUE"""),"367,2")</f>
        <v>367,2</v>
      </c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4.25" x14ac:dyDescent="0.2">
      <c r="A168" s="3" t="str">
        <f ca="1">IFERROR(__xludf.DUMMYFUNCTION("""COMPUTED_VALUE"""),"BR")</f>
        <v>BR</v>
      </c>
      <c r="B168" s="3" t="str">
        <f ca="1">IFERROR(__xludf.DUMMYFUNCTION("""COMPUTED_VALUE"""),"Cellino San Marco")</f>
        <v>Cellino San Marco</v>
      </c>
      <c r="C168" s="3" t="str">
        <f ca="1">IFERROR(__xludf.DUMMYFUNCTION("""COMPUTED_VALUE"""),"Trasmesso")</f>
        <v>Trasmesso</v>
      </c>
      <c r="D168" s="3" t="str">
        <f ca="1">IFERROR(__xludf.DUMMYFUNCTION("""COMPUTED_VALUE"""),"agrivoltaico")</f>
        <v>agrivoltaico</v>
      </c>
      <c r="E168" s="4" t="str">
        <f ca="1">IFERROR(__xludf.DUMMYFUNCTION("""COMPUTED_VALUE"""),"68,05")</f>
        <v>68,05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4.25" x14ac:dyDescent="0.2">
      <c r="A169" s="5" t="str">
        <f ca="1">IFERROR(__xludf.DUMMYFUNCTION("""COMPUTED_VALUE"""),"BT")</f>
        <v>BT</v>
      </c>
      <c r="B169" s="5" t="str">
        <f ca="1">IFERROR(__xludf.DUMMYFUNCTION("""COMPUTED_VALUE"""),"Minervino Murge")</f>
        <v>Minervino Murge</v>
      </c>
      <c r="C169" s="5" t="str">
        <f ca="1">IFERROR(__xludf.DUMMYFUNCTION("""COMPUTED_VALUE"""),"Chiuso")</f>
        <v>Chiuso</v>
      </c>
      <c r="D169" s="5" t="str">
        <f ca="1">IFERROR(__xludf.DUMMYFUNCTION("""COMPUTED_VALUE"""),"agrivoltaico")</f>
        <v>agrivoltaico</v>
      </c>
      <c r="E169" s="6" t="str">
        <f ca="1">IFERROR(__xludf.DUMMYFUNCTION("""COMPUTED_VALUE"""),"55,08")</f>
        <v>55,08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4.25" x14ac:dyDescent="0.2">
      <c r="A170" s="3" t="str">
        <f ca="1">IFERROR(__xludf.DUMMYFUNCTION("""COMPUTED_VALUE"""),"BR")</f>
        <v>BR</v>
      </c>
      <c r="B170" s="3" t="str">
        <f ca="1">IFERROR(__xludf.DUMMYFUNCTION("""COMPUTED_VALUE"""),"Cellino San Marco")</f>
        <v>Cellino San Marco</v>
      </c>
      <c r="C170" s="3" t="str">
        <f ca="1">IFERROR(__xludf.DUMMYFUNCTION("""COMPUTED_VALUE"""),"Trasmesso")</f>
        <v>Trasmesso</v>
      </c>
      <c r="D170" s="3" t="str">
        <f ca="1">IFERROR(__xludf.DUMMYFUNCTION("""COMPUTED_VALUE"""),"fotovoltaico")</f>
        <v>fotovoltaico</v>
      </c>
      <c r="E170" s="4" t="str">
        <f ca="1">IFERROR(__xludf.DUMMYFUNCTION("""COMPUTED_VALUE"""),"30,44")</f>
        <v>30,44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4.25" x14ac:dyDescent="0.2">
      <c r="A171" s="5" t="str">
        <f ca="1">IFERROR(__xludf.DUMMYFUNCTION("""COMPUTED_VALUE"""),"TA")</f>
        <v>TA</v>
      </c>
      <c r="B171" s="5" t="str">
        <f ca="1">IFERROR(__xludf.DUMMYFUNCTION("""COMPUTED_VALUE"""),"Castellaneta")</f>
        <v>Castellaneta</v>
      </c>
      <c r="C171" s="5" t="str">
        <f ca="1">IFERROR(__xludf.DUMMYFUNCTION("""COMPUTED_VALUE"""),"Trasmesso")</f>
        <v>Trasmesso</v>
      </c>
      <c r="D171" s="5" t="str">
        <f ca="1">IFERROR(__xludf.DUMMYFUNCTION("""COMPUTED_VALUE"""),"eolico")</f>
        <v>eolico</v>
      </c>
      <c r="E171" s="6" t="str">
        <f ca="1">IFERROR(__xludf.DUMMYFUNCTION("""COMPUTED_VALUE"""),"89,4")</f>
        <v>89,4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4.25" x14ac:dyDescent="0.2">
      <c r="A172" s="3" t="str">
        <f ca="1">IFERROR(__xludf.DUMMYFUNCTION("""COMPUTED_VALUE"""),"FG")</f>
        <v>FG</v>
      </c>
      <c r="B172" s="3" t="str">
        <f ca="1">IFERROR(__xludf.DUMMYFUNCTION("""COMPUTED_VALUE"""),"Sant'Agata di Puglia")</f>
        <v>Sant'Agata di Puglia</v>
      </c>
      <c r="C172" s="3" t="str">
        <f ca="1">IFERROR(__xludf.DUMMYFUNCTION("""COMPUTED_VALUE"""),"Trasmesso")</f>
        <v>Trasmesso</v>
      </c>
      <c r="D172" s="3" t="str">
        <f ca="1">IFERROR(__xludf.DUMMYFUNCTION("""COMPUTED_VALUE"""),"agrivoltaico")</f>
        <v>agrivoltaico</v>
      </c>
      <c r="E172" s="4" t="str">
        <f ca="1">IFERROR(__xludf.DUMMYFUNCTION("""COMPUTED_VALUE"""),"39,78")</f>
        <v>39,78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4.25" x14ac:dyDescent="0.2">
      <c r="A173" s="5" t="str">
        <f ca="1">IFERROR(__xludf.DUMMYFUNCTION("""COMPUTED_VALUE"""),"FG")</f>
        <v>FG</v>
      </c>
      <c r="B173" s="5" t="str">
        <f ca="1">IFERROR(__xludf.DUMMYFUNCTION("""COMPUTED_VALUE"""),"Manfredonia")</f>
        <v>Manfredonia</v>
      </c>
      <c r="C173" s="5" t="str">
        <f ca="1">IFERROR(__xludf.DUMMYFUNCTION("""COMPUTED_VALUE"""),"Trasmesso")</f>
        <v>Trasmesso</v>
      </c>
      <c r="D173" s="5" t="str">
        <f ca="1">IFERROR(__xludf.DUMMYFUNCTION("""COMPUTED_VALUE"""),"fotovoltaico")</f>
        <v>fotovoltaico</v>
      </c>
      <c r="E173" s="6" t="str">
        <f ca="1">IFERROR(__xludf.DUMMYFUNCTION("""COMPUTED_VALUE"""),"28")</f>
        <v>28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4.25" x14ac:dyDescent="0.2">
      <c r="A174" s="3" t="str">
        <f ca="1">IFERROR(__xludf.DUMMYFUNCTION("""COMPUTED_VALUE"""),"FG")</f>
        <v>FG</v>
      </c>
      <c r="B174" s="3" t="str">
        <f ca="1">IFERROR(__xludf.DUMMYFUNCTION("""COMPUTED_VALUE"""),"Deliceto")</f>
        <v>Deliceto</v>
      </c>
      <c r="C174" s="3" t="str">
        <f ca="1">IFERROR(__xludf.DUMMYFUNCTION("""COMPUTED_VALUE"""),"Trasmesso")</f>
        <v>Trasmesso</v>
      </c>
      <c r="D174" s="3" t="str">
        <f ca="1">IFERROR(__xludf.DUMMYFUNCTION("""COMPUTED_VALUE"""),"fotovoltaico")</f>
        <v>fotovoltaico</v>
      </c>
      <c r="E174" s="4" t="str">
        <f ca="1">IFERROR(__xludf.DUMMYFUNCTION("""COMPUTED_VALUE"""),"134,904")</f>
        <v>134,904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4.25" x14ac:dyDescent="0.2">
      <c r="A175" s="5" t="str">
        <f ca="1">IFERROR(__xludf.DUMMYFUNCTION("""COMPUTED_VALUE"""),"BR")</f>
        <v>BR</v>
      </c>
      <c r="B175" s="5" t="str">
        <f ca="1">IFERROR(__xludf.DUMMYFUNCTION("""COMPUTED_VALUE"""),"Brindisi")</f>
        <v>Brindisi</v>
      </c>
      <c r="C175" s="5" t="str">
        <f ca="1">IFERROR(__xludf.DUMMYFUNCTION("""COMPUTED_VALUE"""),"Chiuso")</f>
        <v>Chiuso</v>
      </c>
      <c r="D175" s="5" t="str">
        <f ca="1">IFERROR(__xludf.DUMMYFUNCTION("""COMPUTED_VALUE"""),"agrivoltaico")</f>
        <v>agrivoltaico</v>
      </c>
      <c r="E175" s="6" t="str">
        <f ca="1">IFERROR(__xludf.DUMMYFUNCTION("""COMPUTED_VALUE"""),"202,07")</f>
        <v>202,07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4.25" x14ac:dyDescent="0.2">
      <c r="A176" s="3" t="str">
        <f ca="1">IFERROR(__xludf.DUMMYFUNCTION("""COMPUTED_VALUE"""),"FG")</f>
        <v>FG</v>
      </c>
      <c r="B176" s="3" t="str">
        <f ca="1">IFERROR(__xludf.DUMMYFUNCTION("""COMPUTED_VALUE"""),"Alberona")</f>
        <v>Alberona</v>
      </c>
      <c r="C176" s="3" t="str">
        <f ca="1">IFERROR(__xludf.DUMMYFUNCTION("""COMPUTED_VALUE"""),"Trasmesso")</f>
        <v>Trasmesso</v>
      </c>
      <c r="D176" s="3" t="str">
        <f ca="1">IFERROR(__xludf.DUMMYFUNCTION("""COMPUTED_VALUE"""),"eolico")</f>
        <v>eolico</v>
      </c>
      <c r="E176" s="4" t="str">
        <f ca="1">IFERROR(__xludf.DUMMYFUNCTION("""COMPUTED_VALUE"""),"39,6")</f>
        <v>39,6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4.25" x14ac:dyDescent="0.2">
      <c r="A177" s="5" t="str">
        <f ca="1">IFERROR(__xludf.DUMMYFUNCTION("""COMPUTED_VALUE"""),"FG")</f>
        <v>FG</v>
      </c>
      <c r="B177" s="5" t="str">
        <f ca="1">IFERROR(__xludf.DUMMYFUNCTION("""COMPUTED_VALUE"""),"Serracapriola; Chieuti")</f>
        <v>Serracapriola; Chieuti</v>
      </c>
      <c r="C177" s="5" t="str">
        <f ca="1">IFERROR(__xludf.DUMMYFUNCTION("""COMPUTED_VALUE"""),"Trasmesso")</f>
        <v>Trasmesso</v>
      </c>
      <c r="D177" s="5" t="str">
        <f ca="1">IFERROR(__xludf.DUMMYFUNCTION("""COMPUTED_VALUE"""),"eolico")</f>
        <v>eolico</v>
      </c>
      <c r="E177" s="6" t="str">
        <f ca="1">IFERROR(__xludf.DUMMYFUNCTION("""COMPUTED_VALUE"""),"99")</f>
        <v>99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4.25" x14ac:dyDescent="0.2">
      <c r="A178" s="3" t="str">
        <f ca="1">IFERROR(__xludf.DUMMYFUNCTION("""COMPUTED_VALUE"""),"BR")</f>
        <v>BR</v>
      </c>
      <c r="B178" s="3" t="str">
        <f ca="1">IFERROR(__xludf.DUMMYFUNCTION("""COMPUTED_VALUE"""),"Cellino San Marco")</f>
        <v>Cellino San Marco</v>
      </c>
      <c r="C178" s="3" t="str">
        <f ca="1">IFERROR(__xludf.DUMMYFUNCTION("""COMPUTED_VALUE"""),"Trasmesso")</f>
        <v>Trasmesso</v>
      </c>
      <c r="D178" s="3" t="str">
        <f ca="1">IFERROR(__xludf.DUMMYFUNCTION("""COMPUTED_VALUE"""),"eolico")</f>
        <v>eolico</v>
      </c>
      <c r="E178" s="4" t="str">
        <f ca="1">IFERROR(__xludf.DUMMYFUNCTION("""COMPUTED_VALUE"""),"50,4")</f>
        <v>50,4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4.25" x14ac:dyDescent="0.2">
      <c r="A179" s="5" t="str">
        <f ca="1">IFERROR(__xludf.DUMMYFUNCTION("""COMPUTED_VALUE"""),"FG")</f>
        <v>FG</v>
      </c>
      <c r="B179" s="5" t="str">
        <f ca="1">IFERROR(__xludf.DUMMYFUNCTION("""COMPUTED_VALUE"""),"Cerignola")</f>
        <v>Cerignola</v>
      </c>
      <c r="C179" s="5" t="str">
        <f ca="1">IFERROR(__xludf.DUMMYFUNCTION("""COMPUTED_VALUE"""),"Trasmesso")</f>
        <v>Trasmesso</v>
      </c>
      <c r="D179" s="5" t="str">
        <f ca="1">IFERROR(__xludf.DUMMYFUNCTION("""COMPUTED_VALUE"""),"eolico")</f>
        <v>eolico</v>
      </c>
      <c r="E179" s="6" t="str">
        <f ca="1">IFERROR(__xludf.DUMMYFUNCTION("""COMPUTED_VALUE"""),"55,8")</f>
        <v>55,8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4.25" x14ac:dyDescent="0.2">
      <c r="A180" s="3" t="str">
        <f ca="1">IFERROR(__xludf.DUMMYFUNCTION("""COMPUTED_VALUE"""),"TA")</f>
        <v>TA</v>
      </c>
      <c r="B180" s="3" t="str">
        <f ca="1">IFERROR(__xludf.DUMMYFUNCTION("""COMPUTED_VALUE"""),"Avetrana")</f>
        <v>Avetrana</v>
      </c>
      <c r="C180" s="3" t="str">
        <f ca="1">IFERROR(__xludf.DUMMYFUNCTION("""COMPUTED_VALUE"""),"Trasmesso")</f>
        <v>Trasmesso</v>
      </c>
      <c r="D180" s="3" t="str">
        <f ca="1">IFERROR(__xludf.DUMMYFUNCTION("""COMPUTED_VALUE"""),"eolico")</f>
        <v>eolico</v>
      </c>
      <c r="E180" s="4" t="str">
        <f ca="1">IFERROR(__xludf.DUMMYFUNCTION("""COMPUTED_VALUE"""),"60")</f>
        <v>60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4.25" x14ac:dyDescent="0.2">
      <c r="A181" s="5" t="str">
        <f ca="1">IFERROR(__xludf.DUMMYFUNCTION("""COMPUTED_VALUE"""),"FG")</f>
        <v>FG</v>
      </c>
      <c r="B181" s="5" t="str">
        <f ca="1">IFERROR(__xludf.DUMMYFUNCTION("""COMPUTED_VALUE"""),"Cerignola")</f>
        <v>Cerignola</v>
      </c>
      <c r="C181" s="5" t="str">
        <f ca="1">IFERROR(__xludf.DUMMYFUNCTION("""COMPUTED_VALUE"""),"Aperto")</f>
        <v>Aperto</v>
      </c>
      <c r="D181" s="5" t="str">
        <f ca="1">IFERROR(__xludf.DUMMYFUNCTION("""COMPUTED_VALUE"""),"offshore")</f>
        <v>offshore</v>
      </c>
      <c r="E181" s="6" t="str">
        <f ca="1">IFERROR(__xludf.DUMMYFUNCTION("""COMPUTED_VALUE"""),"945")</f>
        <v>945</v>
      </c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4.25" x14ac:dyDescent="0.2">
      <c r="A182" s="3" t="str">
        <f ca="1">IFERROR(__xludf.DUMMYFUNCTION("""COMPUTED_VALUE"""),"FG")</f>
        <v>FG</v>
      </c>
      <c r="B182" s="3" t="str">
        <f ca="1">IFERROR(__xludf.DUMMYFUNCTION("""COMPUTED_VALUE"""),"Volturara Appula; Motta Montecorvino")</f>
        <v>Volturara Appula; Motta Montecorvino</v>
      </c>
      <c r="C182" s="3" t="str">
        <f ca="1">IFERROR(__xludf.DUMMYFUNCTION("""COMPUTED_VALUE"""),"Trasmesso")</f>
        <v>Trasmesso</v>
      </c>
      <c r="D182" s="3" t="str">
        <f ca="1">IFERROR(__xludf.DUMMYFUNCTION("""COMPUTED_VALUE"""),"eolico")</f>
        <v>eolico</v>
      </c>
      <c r="E182" s="4" t="str">
        <f ca="1">IFERROR(__xludf.DUMMYFUNCTION("""COMPUTED_VALUE"""),"52,8")</f>
        <v>52,8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4.25" x14ac:dyDescent="0.2">
      <c r="A183" s="5" t="str">
        <f ca="1">IFERROR(__xludf.DUMMYFUNCTION("""COMPUTED_VALUE"""),"FG")</f>
        <v>FG</v>
      </c>
      <c r="B183" s="5" t="str">
        <f ca="1">IFERROR(__xludf.DUMMYFUNCTION("""COMPUTED_VALUE"""),"Troia")</f>
        <v>Troia</v>
      </c>
      <c r="C183" s="5" t="str">
        <f ca="1">IFERROR(__xludf.DUMMYFUNCTION("""COMPUTED_VALUE"""),"Trasmesso")</f>
        <v>Trasmesso</v>
      </c>
      <c r="D183" s="5" t="str">
        <f ca="1">IFERROR(__xludf.DUMMYFUNCTION("""COMPUTED_VALUE"""),"eolico")</f>
        <v>eolico</v>
      </c>
      <c r="E183" s="6" t="str">
        <f ca="1">IFERROR(__xludf.DUMMYFUNCTION("""COMPUTED_VALUE"""),"57,6")</f>
        <v>57,6</v>
      </c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4.25" x14ac:dyDescent="0.2">
      <c r="A184" s="3" t="str">
        <f ca="1">IFERROR(__xludf.DUMMYFUNCTION("""COMPUTED_VALUE"""),"BR")</f>
        <v>BR</v>
      </c>
      <c r="B184" s="3" t="str">
        <f ca="1">IFERROR(__xludf.DUMMYFUNCTION("""COMPUTED_VALUE"""),"Cellino San Marco")</f>
        <v>Cellino San Marco</v>
      </c>
      <c r="C184" s="3" t="str">
        <f ca="1">IFERROR(__xludf.DUMMYFUNCTION("""COMPUTED_VALUE"""),"Trasmesso")</f>
        <v>Trasmesso</v>
      </c>
      <c r="D184" s="3" t="str">
        <f ca="1">IFERROR(__xludf.DUMMYFUNCTION("""COMPUTED_VALUE"""),"eolico")</f>
        <v>eolico</v>
      </c>
      <c r="E184" s="4" t="str">
        <f ca="1">IFERROR(__xludf.DUMMYFUNCTION("""COMPUTED_VALUE"""),"79,2")</f>
        <v>79,2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4.25" x14ac:dyDescent="0.2">
      <c r="A185" s="5" t="str">
        <f ca="1">IFERROR(__xludf.DUMMYFUNCTION("""COMPUTED_VALUE"""),"LE")</f>
        <v>LE</v>
      </c>
      <c r="B185" s="5" t="str">
        <f ca="1">IFERROR(__xludf.DUMMYFUNCTION("""COMPUTED_VALUE"""),"Galatina")</f>
        <v>Galatina</v>
      </c>
      <c r="C185" s="5" t="str">
        <f ca="1">IFERROR(__xludf.DUMMYFUNCTION("""COMPUTED_VALUE"""),"Trasmesso")</f>
        <v>Trasmesso</v>
      </c>
      <c r="D185" s="5" t="str">
        <f ca="1">IFERROR(__xludf.DUMMYFUNCTION("""COMPUTED_VALUE"""),"agrivoltaico")</f>
        <v>agrivoltaico</v>
      </c>
      <c r="E185" s="6" t="str">
        <f ca="1">IFERROR(__xludf.DUMMYFUNCTION("""COMPUTED_VALUE"""),"54,4")</f>
        <v>54,4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4.25" x14ac:dyDescent="0.2">
      <c r="A186" s="3" t="str">
        <f ca="1">IFERROR(__xludf.DUMMYFUNCTION("""COMPUTED_VALUE"""),"FG")</f>
        <v>FG</v>
      </c>
      <c r="B186" s="3" t="str">
        <f ca="1">IFERROR(__xludf.DUMMYFUNCTION("""COMPUTED_VALUE"""),"Alberona")</f>
        <v>Alberona</v>
      </c>
      <c r="C186" s="3" t="str">
        <f ca="1">IFERROR(__xludf.DUMMYFUNCTION("""COMPUTED_VALUE"""),"Trasmesso")</f>
        <v>Trasmesso</v>
      </c>
      <c r="D186" s="3" t="str">
        <f ca="1">IFERROR(__xludf.DUMMYFUNCTION("""COMPUTED_VALUE"""),"fotovoltaico")</f>
        <v>fotovoltaico</v>
      </c>
      <c r="E186" s="4" t="str">
        <f ca="1">IFERROR(__xludf.DUMMYFUNCTION("""COMPUTED_VALUE"""),"19,64")</f>
        <v>19,64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4.25" x14ac:dyDescent="0.2">
      <c r="A187" s="5" t="str">
        <f ca="1">IFERROR(__xludf.DUMMYFUNCTION("""COMPUTED_VALUE"""),"BA")</f>
        <v>BA</v>
      </c>
      <c r="B187" s="5" t="str">
        <f ca="1">IFERROR(__xludf.DUMMYFUNCTION("""COMPUTED_VALUE"""),"Gravina in Puglia")</f>
        <v>Gravina in Puglia</v>
      </c>
      <c r="C187" s="5" t="str">
        <f ca="1">IFERROR(__xludf.DUMMYFUNCTION("""COMPUTED_VALUE"""),"Chiuso")</f>
        <v>Chiuso</v>
      </c>
      <c r="D187" s="5" t="str">
        <f ca="1">IFERROR(__xludf.DUMMYFUNCTION("""COMPUTED_VALUE"""),"agrivoltaico")</f>
        <v>agrivoltaico</v>
      </c>
      <c r="E187" s="6" t="str">
        <f ca="1">IFERROR(__xludf.DUMMYFUNCTION("""COMPUTED_VALUE"""),"53,48")</f>
        <v>53,48</v>
      </c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4.25" x14ac:dyDescent="0.2">
      <c r="A188" s="3" t="str">
        <f ca="1">IFERROR(__xludf.DUMMYFUNCTION("""COMPUTED_VALUE"""),"FG")</f>
        <v>FG</v>
      </c>
      <c r="B188" s="3" t="str">
        <f ca="1">IFERROR(__xludf.DUMMYFUNCTION("""COMPUTED_VALUE"""),"Foggia")</f>
        <v>Foggia</v>
      </c>
      <c r="C188" s="3" t="str">
        <f ca="1">IFERROR(__xludf.DUMMYFUNCTION("""COMPUTED_VALUE"""),"Trasmesso")</f>
        <v>Trasmesso</v>
      </c>
      <c r="D188" s="3" t="str">
        <f ca="1">IFERROR(__xludf.DUMMYFUNCTION("""COMPUTED_VALUE"""),"agrivoltaico")</f>
        <v>agrivoltaico</v>
      </c>
      <c r="E188" s="4" t="str">
        <f ca="1">IFERROR(__xludf.DUMMYFUNCTION("""COMPUTED_VALUE"""),"39,4")</f>
        <v>39,4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4.25" x14ac:dyDescent="0.2">
      <c r="A189" s="5" t="str">
        <f ca="1">IFERROR(__xludf.DUMMYFUNCTION("""COMPUTED_VALUE"""),"BR")</f>
        <v>BR</v>
      </c>
      <c r="B189" s="5" t="str">
        <f ca="1">IFERROR(__xludf.DUMMYFUNCTION("""COMPUTED_VALUE"""),"Cellino San Marco")</f>
        <v>Cellino San Marco</v>
      </c>
      <c r="C189" s="5" t="str">
        <f ca="1">IFERROR(__xludf.DUMMYFUNCTION("""COMPUTED_VALUE"""),"Trasmesso")</f>
        <v>Trasmesso</v>
      </c>
      <c r="D189" s="5" t="str">
        <f ca="1">IFERROR(__xludf.DUMMYFUNCTION("""COMPUTED_VALUE"""),"fotovoltaico")</f>
        <v>fotovoltaico</v>
      </c>
      <c r="E189" s="6" t="str">
        <f ca="1">IFERROR(__xludf.DUMMYFUNCTION("""COMPUTED_VALUE"""),"40,69")</f>
        <v>40,69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4.25" x14ac:dyDescent="0.2">
      <c r="A190" s="3" t="str">
        <f ca="1">IFERROR(__xludf.DUMMYFUNCTION("""COMPUTED_VALUE"""),"BR")</f>
        <v>BR</v>
      </c>
      <c r="B190" s="3" t="str">
        <f ca="1">IFERROR(__xludf.DUMMYFUNCTION("""COMPUTED_VALUE"""),"Cellino San Marco")</f>
        <v>Cellino San Marco</v>
      </c>
      <c r="C190" s="3" t="str">
        <f ca="1">IFERROR(__xludf.DUMMYFUNCTION("""COMPUTED_VALUE"""),"Trasmesso")</f>
        <v>Trasmesso</v>
      </c>
      <c r="D190" s="3" t="str">
        <f ca="1">IFERROR(__xludf.DUMMYFUNCTION("""COMPUTED_VALUE"""),"fotovoltaico")</f>
        <v>fotovoltaico</v>
      </c>
      <c r="E190" s="4" t="str">
        <f ca="1">IFERROR(__xludf.DUMMYFUNCTION("""COMPUTED_VALUE"""),"20,9")</f>
        <v>20,9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4.25" x14ac:dyDescent="0.2">
      <c r="A191" s="5" t="str">
        <f ca="1">IFERROR(__xludf.DUMMYFUNCTION("""COMPUTED_VALUE"""),"FG")</f>
        <v>FG</v>
      </c>
      <c r="B191" s="5" t="str">
        <f ca="1">IFERROR(__xludf.DUMMYFUNCTION("""COMPUTED_VALUE"""),"Lucera")</f>
        <v>Lucera</v>
      </c>
      <c r="C191" s="5" t="str">
        <f ca="1">IFERROR(__xludf.DUMMYFUNCTION("""COMPUTED_VALUE"""),"Trasmesso")</f>
        <v>Trasmesso</v>
      </c>
      <c r="D191" s="5" t="str">
        <f ca="1">IFERROR(__xludf.DUMMYFUNCTION("""COMPUTED_VALUE"""),"agrivoltaico")</f>
        <v>agrivoltaico</v>
      </c>
      <c r="E191" s="6" t="str">
        <f ca="1">IFERROR(__xludf.DUMMYFUNCTION("""COMPUTED_VALUE"""),"71,05")</f>
        <v>71,05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4.25" x14ac:dyDescent="0.2">
      <c r="A192" s="3" t="str">
        <f ca="1">IFERROR(__xludf.DUMMYFUNCTION("""COMPUTED_VALUE"""),"BA")</f>
        <v>BA</v>
      </c>
      <c r="B192" s="3" t="str">
        <f ca="1">IFERROR(__xludf.DUMMYFUNCTION("""COMPUTED_VALUE"""),"Altamura")</f>
        <v>Altamura</v>
      </c>
      <c r="C192" s="3" t="str">
        <f ca="1">IFERROR(__xludf.DUMMYFUNCTION("""COMPUTED_VALUE"""),"Trasmesso")</f>
        <v>Trasmesso</v>
      </c>
      <c r="D192" s="3" t="str">
        <f ca="1">IFERROR(__xludf.DUMMYFUNCTION("""COMPUTED_VALUE"""),"eolico")</f>
        <v>eolico</v>
      </c>
      <c r="E192" s="4" t="str">
        <f ca="1">IFERROR(__xludf.DUMMYFUNCTION("""COMPUTED_VALUE"""),"39,6")</f>
        <v>39,6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4.25" x14ac:dyDescent="0.2">
      <c r="A193" s="5" t="str">
        <f ca="1">IFERROR(__xludf.DUMMYFUNCTION("""COMPUTED_VALUE"""),"FG")</f>
        <v>FG</v>
      </c>
      <c r="B193" s="5" t="str">
        <f ca="1">IFERROR(__xludf.DUMMYFUNCTION("""COMPUTED_VALUE"""),"San Severo")</f>
        <v>San Severo</v>
      </c>
      <c r="C193" s="5" t="str">
        <f ca="1">IFERROR(__xludf.DUMMYFUNCTION("""COMPUTED_VALUE"""),"Trasmesso")</f>
        <v>Trasmesso</v>
      </c>
      <c r="D193" s="5" t="str">
        <f ca="1">IFERROR(__xludf.DUMMYFUNCTION("""COMPUTED_VALUE"""),"eolico")</f>
        <v>eolico</v>
      </c>
      <c r="E193" s="6" t="str">
        <f ca="1">IFERROR(__xludf.DUMMYFUNCTION("""COMPUTED_VALUE"""),"208,8")</f>
        <v>208,8</v>
      </c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4.25" x14ac:dyDescent="0.2">
      <c r="A194" s="3" t="str">
        <f ca="1">IFERROR(__xludf.DUMMYFUNCTION("""COMPUTED_VALUE"""),"BA")</f>
        <v>BA</v>
      </c>
      <c r="B194" s="3" t="str">
        <f ca="1">IFERROR(__xludf.DUMMYFUNCTION("""COMPUTED_VALUE"""),"Conversano")</f>
        <v>Conversano</v>
      </c>
      <c r="C194" s="3" t="str">
        <f ca="1">IFERROR(__xludf.DUMMYFUNCTION("""COMPUTED_VALUE"""),"Trasmesso")</f>
        <v>Trasmesso</v>
      </c>
      <c r="D194" s="3" t="str">
        <f ca="1">IFERROR(__xludf.DUMMYFUNCTION("""COMPUTED_VALUE"""),"eolico")</f>
        <v>eolico</v>
      </c>
      <c r="E194" s="4" t="str">
        <f ca="1">IFERROR(__xludf.DUMMYFUNCTION("""COMPUTED_VALUE"""),"40,8")</f>
        <v>40,8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4.25" x14ac:dyDescent="0.2">
      <c r="A195" s="5" t="str">
        <f ca="1">IFERROR(__xludf.DUMMYFUNCTION("""COMPUTED_VALUE"""),"LE")</f>
        <v>LE</v>
      </c>
      <c r="B195" s="5" t="str">
        <f ca="1">IFERROR(__xludf.DUMMYFUNCTION("""COMPUTED_VALUE"""),"Lecce")</f>
        <v>Lecce</v>
      </c>
      <c r="C195" s="5" t="str">
        <f ca="1">IFERROR(__xludf.DUMMYFUNCTION("""COMPUTED_VALUE"""),"Trasmesso")</f>
        <v>Trasmesso</v>
      </c>
      <c r="D195" s="5" t="str">
        <f ca="1">IFERROR(__xludf.DUMMYFUNCTION("""COMPUTED_VALUE"""),"eolico")</f>
        <v>eolico</v>
      </c>
      <c r="E195" s="6" t="str">
        <f ca="1">IFERROR(__xludf.DUMMYFUNCTION("""COMPUTED_VALUE"""),"72")</f>
        <v>72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4.25" x14ac:dyDescent="0.2">
      <c r="A196" s="3" t="str">
        <f ca="1">IFERROR(__xludf.DUMMYFUNCTION("""COMPUTED_VALUE"""),"LE")</f>
        <v>LE</v>
      </c>
      <c r="B196" s="3" t="str">
        <f ca="1">IFERROR(__xludf.DUMMYFUNCTION("""COMPUTED_VALUE"""),"Santa Cesarea Terme")</f>
        <v>Santa Cesarea Terme</v>
      </c>
      <c r="C196" s="3" t="str">
        <f ca="1">IFERROR(__xludf.DUMMYFUNCTION("""COMPUTED_VALUE"""),"Aperto")</f>
        <v>Aperto</v>
      </c>
      <c r="D196" s="3" t="str">
        <f ca="1">IFERROR(__xludf.DUMMYFUNCTION("""COMPUTED_VALUE"""),"offshore")</f>
        <v>offshore</v>
      </c>
      <c r="E196" s="4" t="str">
        <f ca="1">IFERROR(__xludf.DUMMYFUNCTION("""COMPUTED_VALUE"""),"1325")</f>
        <v>1325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4.25" x14ac:dyDescent="0.2">
      <c r="A197" s="5" t="str">
        <f ca="1">IFERROR(__xludf.DUMMYFUNCTION("""COMPUTED_VALUE"""),"TA")</f>
        <v>TA</v>
      </c>
      <c r="B197" s="5" t="str">
        <f ca="1">IFERROR(__xludf.DUMMYFUNCTION("""COMPUTED_VALUE"""),"Taranto")</f>
        <v>Taranto</v>
      </c>
      <c r="C197" s="5" t="str">
        <f ca="1">IFERROR(__xludf.DUMMYFUNCTION("""COMPUTED_VALUE"""),"Chiuso")</f>
        <v>Chiuso</v>
      </c>
      <c r="D197" s="5" t="str">
        <f ca="1">IFERROR(__xludf.DUMMYFUNCTION("""COMPUTED_VALUE"""),"offshore")</f>
        <v>offshore</v>
      </c>
      <c r="E197" s="6" t="str">
        <f ca="1">IFERROR(__xludf.DUMMYFUNCTION("""COMPUTED_VALUE"""),"25")</f>
        <v>25</v>
      </c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4.25" x14ac:dyDescent="0.2">
      <c r="A198" s="3" t="str">
        <f ca="1">IFERROR(__xludf.DUMMYFUNCTION("""COMPUTED_VALUE"""),"FG")</f>
        <v>FG</v>
      </c>
      <c r="B198" s="3" t="str">
        <f ca="1">IFERROR(__xludf.DUMMYFUNCTION("""COMPUTED_VALUE"""),"Ascoli Satriano")</f>
        <v>Ascoli Satriano</v>
      </c>
      <c r="C198" s="3" t="str">
        <f ca="1">IFERROR(__xludf.DUMMYFUNCTION("""COMPUTED_VALUE"""),"Trasmesso")</f>
        <v>Trasmesso</v>
      </c>
      <c r="D198" s="3" t="str">
        <f ca="1">IFERROR(__xludf.DUMMYFUNCTION("""COMPUTED_VALUE"""),"eolico")</f>
        <v>eolico</v>
      </c>
      <c r="E198" s="4" t="str">
        <f ca="1">IFERROR(__xludf.DUMMYFUNCTION("""COMPUTED_VALUE"""),"33")</f>
        <v>33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4.25" x14ac:dyDescent="0.2">
      <c r="A199" s="5" t="str">
        <f ca="1">IFERROR(__xludf.DUMMYFUNCTION("""COMPUTED_VALUE"""),"BR")</f>
        <v>BR</v>
      </c>
      <c r="B199" s="5" t="str">
        <f ca="1">IFERROR(__xludf.DUMMYFUNCTION("""COMPUTED_VALUE"""),"Brindisi")</f>
        <v>Brindisi</v>
      </c>
      <c r="C199" s="5" t="str">
        <f ca="1">IFERROR(__xludf.DUMMYFUNCTION("""COMPUTED_VALUE"""),"Trasmesso")</f>
        <v>Trasmesso</v>
      </c>
      <c r="D199" s="5" t="str">
        <f ca="1">IFERROR(__xludf.DUMMYFUNCTION("""COMPUTED_VALUE"""),"fotovoltaico")</f>
        <v>fotovoltaico</v>
      </c>
      <c r="E199" s="6" t="str">
        <f ca="1">IFERROR(__xludf.DUMMYFUNCTION("""COMPUTED_VALUE"""),"15")</f>
        <v>15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4.25" x14ac:dyDescent="0.2">
      <c r="A200" s="3" t="str">
        <f ca="1">IFERROR(__xludf.DUMMYFUNCTION("""COMPUTED_VALUE"""),"FG")</f>
        <v>FG</v>
      </c>
      <c r="B200" s="3" t="str">
        <f ca="1">IFERROR(__xludf.DUMMYFUNCTION("""COMPUTED_VALUE"""),"Ascoli Satriano")</f>
        <v>Ascoli Satriano</v>
      </c>
      <c r="C200" s="3" t="str">
        <f ca="1">IFERROR(__xludf.DUMMYFUNCTION("""COMPUTED_VALUE"""),"Chiuso")</f>
        <v>Chiuso</v>
      </c>
      <c r="D200" s="3" t="str">
        <f ca="1">IFERROR(__xludf.DUMMYFUNCTION("""COMPUTED_VALUE"""),"agrivoltaico")</f>
        <v>agrivoltaico</v>
      </c>
      <c r="E200" s="4" t="str">
        <f ca="1">IFERROR(__xludf.DUMMYFUNCTION("""COMPUTED_VALUE"""),"67")</f>
        <v>67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4.25" x14ac:dyDescent="0.2">
      <c r="A201" s="5" t="str">
        <f ca="1">IFERROR(__xludf.DUMMYFUNCTION("""COMPUTED_VALUE"""),"FG")</f>
        <v>FG</v>
      </c>
      <c r="B201" s="5" t="str">
        <f ca="1">IFERROR(__xludf.DUMMYFUNCTION("""COMPUTED_VALUE"""),"Cerignola")</f>
        <v>Cerignola</v>
      </c>
      <c r="C201" s="5" t="str">
        <f ca="1">IFERROR(__xludf.DUMMYFUNCTION("""COMPUTED_VALUE"""),"Trasmesso")</f>
        <v>Trasmesso</v>
      </c>
      <c r="D201" s="5" t="str">
        <f ca="1">IFERROR(__xludf.DUMMYFUNCTION("""COMPUTED_VALUE"""),"eolico")</f>
        <v>eolico</v>
      </c>
      <c r="E201" s="6" t="str">
        <f ca="1">IFERROR(__xludf.DUMMYFUNCTION("""COMPUTED_VALUE"""),"78")</f>
        <v>78</v>
      </c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4.25" x14ac:dyDescent="0.2">
      <c r="A202" s="3" t="str">
        <f ca="1">IFERROR(__xludf.DUMMYFUNCTION("""COMPUTED_VALUE"""),"FG")</f>
        <v>FG</v>
      </c>
      <c r="B202" s="3" t="str">
        <f ca="1">IFERROR(__xludf.DUMMYFUNCTION("""COMPUTED_VALUE"""),"Foggia, Manfredonia")</f>
        <v>Foggia, Manfredonia</v>
      </c>
      <c r="C202" s="3" t="str">
        <f ca="1">IFERROR(__xludf.DUMMYFUNCTION("""COMPUTED_VALUE"""),"Trasmesso")</f>
        <v>Trasmesso</v>
      </c>
      <c r="D202" s="3" t="str">
        <f ca="1">IFERROR(__xludf.DUMMYFUNCTION("""COMPUTED_VALUE"""),"agrivoltaico")</f>
        <v>agrivoltaico</v>
      </c>
      <c r="E202" s="4" t="str">
        <f ca="1">IFERROR(__xludf.DUMMYFUNCTION("""COMPUTED_VALUE"""),"40,341")</f>
        <v>40,341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4.25" x14ac:dyDescent="0.2">
      <c r="A203" s="5" t="str">
        <f ca="1">IFERROR(__xludf.DUMMYFUNCTION("""COMPUTED_VALUE"""),"FG")</f>
        <v>FG</v>
      </c>
      <c r="B203" s="5" t="str">
        <f ca="1">IFERROR(__xludf.DUMMYFUNCTION("""COMPUTED_VALUE"""),"Cerignola")</f>
        <v>Cerignola</v>
      </c>
      <c r="C203" s="5" t="str">
        <f ca="1">IFERROR(__xludf.DUMMYFUNCTION("""COMPUTED_VALUE"""),"Trasmesso")</f>
        <v>Trasmesso</v>
      </c>
      <c r="D203" s="5" t="str">
        <f ca="1">IFERROR(__xludf.DUMMYFUNCTION("""COMPUTED_VALUE"""),"eolico")</f>
        <v>eolico</v>
      </c>
      <c r="E203" s="6" t="str">
        <f ca="1">IFERROR(__xludf.DUMMYFUNCTION("""COMPUTED_VALUE"""),"85,8")</f>
        <v>85,8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4.25" x14ac:dyDescent="0.2">
      <c r="A204" s="3" t="str">
        <f ca="1">IFERROR(__xludf.DUMMYFUNCTION("""COMPUTED_VALUE"""),"FG")</f>
        <v>FG</v>
      </c>
      <c r="B204" s="3" t="str">
        <f ca="1">IFERROR(__xludf.DUMMYFUNCTION("""COMPUTED_VALUE"""),"Manfredonia")</f>
        <v>Manfredonia</v>
      </c>
      <c r="C204" s="3" t="str">
        <f ca="1">IFERROR(__xludf.DUMMYFUNCTION("""COMPUTED_VALUE"""),"Trasmesso")</f>
        <v>Trasmesso</v>
      </c>
      <c r="D204" s="3" t="str">
        <f ca="1">IFERROR(__xludf.DUMMYFUNCTION("""COMPUTED_VALUE"""),"eolico")</f>
        <v>eolico</v>
      </c>
      <c r="E204" s="4" t="str">
        <f ca="1">IFERROR(__xludf.DUMMYFUNCTION("""COMPUTED_VALUE"""),"47")</f>
        <v>47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4.25" x14ac:dyDescent="0.2">
      <c r="A205" s="5" t="str">
        <f ca="1">IFERROR(__xludf.DUMMYFUNCTION("""COMPUTED_VALUE"""),"BA")</f>
        <v>BA</v>
      </c>
      <c r="B205" s="5" t="str">
        <f ca="1">IFERROR(__xludf.DUMMYFUNCTION("""COMPUTED_VALUE"""),"Gravina in Puglia")</f>
        <v>Gravina in Puglia</v>
      </c>
      <c r="C205" s="5" t="str">
        <f ca="1">IFERROR(__xludf.DUMMYFUNCTION("""COMPUTED_VALUE"""),"Trasmesso")</f>
        <v>Trasmesso</v>
      </c>
      <c r="D205" s="5" t="str">
        <f ca="1">IFERROR(__xludf.DUMMYFUNCTION("""COMPUTED_VALUE"""),"agrivoltaico")</f>
        <v>agrivoltaico</v>
      </c>
      <c r="E205" s="6" t="str">
        <f ca="1">IFERROR(__xludf.DUMMYFUNCTION("""COMPUTED_VALUE"""),"24,81")</f>
        <v>24,81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4.25" x14ac:dyDescent="0.2">
      <c r="A206" s="3" t="str">
        <f ca="1">IFERROR(__xludf.DUMMYFUNCTION("""COMPUTED_VALUE"""),"FG")</f>
        <v>FG</v>
      </c>
      <c r="B206" s="3" t="str">
        <f ca="1">IFERROR(__xludf.DUMMYFUNCTION("""COMPUTED_VALUE"""),"Apricena")</f>
        <v>Apricena</v>
      </c>
      <c r="C206" s="3" t="str">
        <f ca="1">IFERROR(__xludf.DUMMYFUNCTION("""COMPUTED_VALUE"""),"Trasmesso")</f>
        <v>Trasmesso</v>
      </c>
      <c r="D206" s="3" t="str">
        <f ca="1">IFERROR(__xludf.DUMMYFUNCTION("""COMPUTED_VALUE"""),"eolico")</f>
        <v>eolico</v>
      </c>
      <c r="E206" s="4" t="str">
        <f ca="1">IFERROR(__xludf.DUMMYFUNCTION("""COMPUTED_VALUE"""),"62")</f>
        <v>62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4.25" x14ac:dyDescent="0.2">
      <c r="A207" s="5" t="str">
        <f ca="1">IFERROR(__xludf.DUMMYFUNCTION("""COMPUTED_VALUE"""),"TA")</f>
        <v>TA</v>
      </c>
      <c r="B207" s="5" t="str">
        <f ca="1">IFERROR(__xludf.DUMMYFUNCTION("""COMPUTED_VALUE"""),"Lizzano")</f>
        <v>Lizzano</v>
      </c>
      <c r="C207" s="5" t="str">
        <f ca="1">IFERROR(__xludf.DUMMYFUNCTION("""COMPUTED_VALUE"""),"Trasmesso")</f>
        <v>Trasmesso</v>
      </c>
      <c r="D207" s="5" t="str">
        <f ca="1">IFERROR(__xludf.DUMMYFUNCTION("""COMPUTED_VALUE"""),"eolico")</f>
        <v>eolico</v>
      </c>
      <c r="E207" s="6" t="str">
        <f ca="1">IFERROR(__xludf.DUMMYFUNCTION("""COMPUTED_VALUE"""),"100,8")</f>
        <v>100,8</v>
      </c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4.25" x14ac:dyDescent="0.2">
      <c r="A208" s="3" t="str">
        <f ca="1">IFERROR(__xludf.DUMMYFUNCTION("""COMPUTED_VALUE"""),"TA")</f>
        <v>TA</v>
      </c>
      <c r="B208" s="3" t="str">
        <f ca="1">IFERROR(__xludf.DUMMYFUNCTION("""COMPUTED_VALUE"""),"Castellaneta")</f>
        <v>Castellaneta</v>
      </c>
      <c r="C208" s="3" t="str">
        <f ca="1">IFERROR(__xludf.DUMMYFUNCTION("""COMPUTED_VALUE"""),"Trasmesso")</f>
        <v>Trasmesso</v>
      </c>
      <c r="D208" s="3" t="str">
        <f ca="1">IFERROR(__xludf.DUMMYFUNCTION("""COMPUTED_VALUE"""),"eolico")</f>
        <v>eolico</v>
      </c>
      <c r="E208" s="4" t="str">
        <f ca="1">IFERROR(__xludf.DUMMYFUNCTION("""COMPUTED_VALUE"""),"39,6")</f>
        <v>39,6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4.25" x14ac:dyDescent="0.2">
      <c r="A209" s="5" t="str">
        <f ca="1">IFERROR(__xludf.DUMMYFUNCTION("""COMPUTED_VALUE"""),"FG")</f>
        <v>FG</v>
      </c>
      <c r="B209" s="5" t="str">
        <f ca="1">IFERROR(__xludf.DUMMYFUNCTION("""COMPUTED_VALUE"""),"Torremaggiore")</f>
        <v>Torremaggiore</v>
      </c>
      <c r="C209" s="5" t="str">
        <f ca="1">IFERROR(__xludf.DUMMYFUNCTION("""COMPUTED_VALUE"""),"Trasmesso")</f>
        <v>Trasmesso</v>
      </c>
      <c r="D209" s="5" t="str">
        <f ca="1">IFERROR(__xludf.DUMMYFUNCTION("""COMPUTED_VALUE"""),"eolico")</f>
        <v>eolico</v>
      </c>
      <c r="E209" s="6" t="str">
        <f ca="1">IFERROR(__xludf.DUMMYFUNCTION("""COMPUTED_VALUE"""),"259,2")</f>
        <v>259,2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4.25" x14ac:dyDescent="0.2">
      <c r="A210" s="3" t="str">
        <f ca="1">IFERROR(__xludf.DUMMYFUNCTION("""COMPUTED_VALUE"""),"BR")</f>
        <v>BR</v>
      </c>
      <c r="B210" s="3" t="str">
        <f ca="1">IFERROR(__xludf.DUMMYFUNCTION("""COMPUTED_VALUE"""),"Torre Santa Susanna")</f>
        <v>Torre Santa Susanna</v>
      </c>
      <c r="C210" s="3" t="str">
        <f ca="1">IFERROR(__xludf.DUMMYFUNCTION("""COMPUTED_VALUE"""),"Chiuso")</f>
        <v>Chiuso</v>
      </c>
      <c r="D210" s="3" t="str">
        <f ca="1">IFERROR(__xludf.DUMMYFUNCTION("""COMPUTED_VALUE"""),"fotovoltaico")</f>
        <v>fotovoltaico</v>
      </c>
      <c r="E210" s="4" t="str">
        <f ca="1">IFERROR(__xludf.DUMMYFUNCTION("""COMPUTED_VALUE"""),"10,75")</f>
        <v>10,75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4.25" x14ac:dyDescent="0.2">
      <c r="A211" s="5" t="str">
        <f ca="1">IFERROR(__xludf.DUMMYFUNCTION("""COMPUTED_VALUE"""),"TA")</f>
        <v>TA</v>
      </c>
      <c r="B211" s="5" t="str">
        <f ca="1">IFERROR(__xludf.DUMMYFUNCTION("""COMPUTED_VALUE"""),"Ginosa")</f>
        <v>Ginosa</v>
      </c>
      <c r="C211" s="5" t="str">
        <f ca="1">IFERROR(__xludf.DUMMYFUNCTION("""COMPUTED_VALUE"""),"Trasmesso")</f>
        <v>Trasmesso</v>
      </c>
      <c r="D211" s="5" t="str">
        <f ca="1">IFERROR(__xludf.DUMMYFUNCTION("""COMPUTED_VALUE"""),"eolico")</f>
        <v>eolico</v>
      </c>
      <c r="E211" s="6" t="str">
        <f ca="1">IFERROR(__xludf.DUMMYFUNCTION("""COMPUTED_VALUE"""),"79,2")</f>
        <v>79,2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4.25" x14ac:dyDescent="0.2">
      <c r="A212" s="3" t="str">
        <f ca="1">IFERROR(__xludf.DUMMYFUNCTION("""COMPUTED_VALUE"""),"TA")</f>
        <v>TA</v>
      </c>
      <c r="B212" s="3" t="str">
        <f ca="1">IFERROR(__xludf.DUMMYFUNCTION("""COMPUTED_VALUE"""),"Castellaneta")</f>
        <v>Castellaneta</v>
      </c>
      <c r="C212" s="3" t="str">
        <f ca="1">IFERROR(__xludf.DUMMYFUNCTION("""COMPUTED_VALUE"""),"Trasmesso")</f>
        <v>Trasmesso</v>
      </c>
      <c r="D212" s="3" t="str">
        <f ca="1">IFERROR(__xludf.DUMMYFUNCTION("""COMPUTED_VALUE"""),"agrivoltaico")</f>
        <v>agrivoltaico</v>
      </c>
      <c r="E212" s="4" t="str">
        <f ca="1">IFERROR(__xludf.DUMMYFUNCTION("""COMPUTED_VALUE"""),"84,32")</f>
        <v>84,32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4.25" x14ac:dyDescent="0.2">
      <c r="A213" s="5" t="str">
        <f ca="1">IFERROR(__xludf.DUMMYFUNCTION("""COMPUTED_VALUE"""),"LE")</f>
        <v>LE</v>
      </c>
      <c r="B213" s="5" t="str">
        <f ca="1">IFERROR(__xludf.DUMMYFUNCTION("""COMPUTED_VALUE"""),"Presicce-Acquarica")</f>
        <v>Presicce-Acquarica</v>
      </c>
      <c r="C213" s="5" t="str">
        <f ca="1">IFERROR(__xludf.DUMMYFUNCTION("""COMPUTED_VALUE"""),"Trasmesso")</f>
        <v>Trasmesso</v>
      </c>
      <c r="D213" s="5" t="str">
        <f ca="1">IFERROR(__xludf.DUMMYFUNCTION("""COMPUTED_VALUE"""),"agrivoltaico")</f>
        <v>agrivoltaico</v>
      </c>
      <c r="E213" s="6" t="str">
        <f ca="1">IFERROR(__xludf.DUMMYFUNCTION("""COMPUTED_VALUE"""),"24")</f>
        <v>24</v>
      </c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4.25" x14ac:dyDescent="0.2">
      <c r="A214" s="3" t="str">
        <f ca="1">IFERROR(__xludf.DUMMYFUNCTION("""COMPUTED_VALUE"""),"FG")</f>
        <v>FG</v>
      </c>
      <c r="B214" s="3" t="str">
        <f ca="1">IFERROR(__xludf.DUMMYFUNCTION("""COMPUTED_VALUE"""),"Lucera")</f>
        <v>Lucera</v>
      </c>
      <c r="C214" s="3" t="str">
        <f ca="1">IFERROR(__xludf.DUMMYFUNCTION("""COMPUTED_VALUE"""),"Trasmesso")</f>
        <v>Trasmesso</v>
      </c>
      <c r="D214" s="3" t="str">
        <f ca="1">IFERROR(__xludf.DUMMYFUNCTION("""COMPUTED_VALUE"""),"eolico")</f>
        <v>eolico</v>
      </c>
      <c r="E214" s="4" t="str">
        <f ca="1">IFERROR(__xludf.DUMMYFUNCTION("""COMPUTED_VALUE"""),"60")</f>
        <v>60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4.25" x14ac:dyDescent="0.2">
      <c r="A215" s="5" t="str">
        <f ca="1">IFERROR(__xludf.DUMMYFUNCTION("""COMPUTED_VALUE"""),"FG")</f>
        <v>FG</v>
      </c>
      <c r="B215" s="5" t="str">
        <f ca="1">IFERROR(__xludf.DUMMYFUNCTION("""COMPUTED_VALUE"""),"Foggia")</f>
        <v>Foggia</v>
      </c>
      <c r="C215" s="5" t="str">
        <f ca="1">IFERROR(__xludf.DUMMYFUNCTION("""COMPUTED_VALUE"""),"Trasmesso")</f>
        <v>Trasmesso</v>
      </c>
      <c r="D215" s="5" t="str">
        <f ca="1">IFERROR(__xludf.DUMMYFUNCTION("""COMPUTED_VALUE"""),"eolico")</f>
        <v>eolico</v>
      </c>
      <c r="E215" s="6" t="str">
        <f ca="1">IFERROR(__xludf.DUMMYFUNCTION("""COMPUTED_VALUE"""),"48")</f>
        <v>48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4.25" x14ac:dyDescent="0.2">
      <c r="A216" s="3" t="str">
        <f ca="1">IFERROR(__xludf.DUMMYFUNCTION("""COMPUTED_VALUE"""),"BR")</f>
        <v>BR</v>
      </c>
      <c r="B216" s="3" t="str">
        <f ca="1">IFERROR(__xludf.DUMMYFUNCTION("""COMPUTED_VALUE"""),"Latiano")</f>
        <v>Latiano</v>
      </c>
      <c r="C216" s="3" t="str">
        <f ca="1">IFERROR(__xludf.DUMMYFUNCTION("""COMPUTED_VALUE"""),"Trasmesso")</f>
        <v>Trasmesso</v>
      </c>
      <c r="D216" s="3" t="str">
        <f ca="1">IFERROR(__xludf.DUMMYFUNCTION("""COMPUTED_VALUE"""),"eolico")</f>
        <v>eolico</v>
      </c>
      <c r="E216" s="4" t="str">
        <f ca="1">IFERROR(__xludf.DUMMYFUNCTION("""COMPUTED_VALUE"""),"66")</f>
        <v>66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4.25" x14ac:dyDescent="0.2">
      <c r="A217" s="5" t="str">
        <f ca="1">IFERROR(__xludf.DUMMYFUNCTION("""COMPUTED_VALUE"""),"TA")</f>
        <v>TA</v>
      </c>
      <c r="B217" s="5" t="str">
        <f ca="1">IFERROR(__xludf.DUMMYFUNCTION("""COMPUTED_VALUE"""),"Statte")</f>
        <v>Statte</v>
      </c>
      <c r="C217" s="5" t="str">
        <f ca="1">IFERROR(__xludf.DUMMYFUNCTION("""COMPUTED_VALUE"""),"Trasmesso")</f>
        <v>Trasmesso</v>
      </c>
      <c r="D217" s="5" t="str">
        <f ca="1">IFERROR(__xludf.DUMMYFUNCTION("""COMPUTED_VALUE"""),"fotovoltaico")</f>
        <v>fotovoltaico</v>
      </c>
      <c r="E217" s="6" t="str">
        <f ca="1">IFERROR(__xludf.DUMMYFUNCTION("""COMPUTED_VALUE"""),"24,6")</f>
        <v>24,6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4.25" x14ac:dyDescent="0.2">
      <c r="A218" s="3" t="str">
        <f ca="1">IFERROR(__xludf.DUMMYFUNCTION("""COMPUTED_VALUE"""),"FG")</f>
        <v>FG</v>
      </c>
      <c r="B218" s="3" t="str">
        <f ca="1">IFERROR(__xludf.DUMMYFUNCTION("""COMPUTED_VALUE"""),"Foggia")</f>
        <v>Foggia</v>
      </c>
      <c r="C218" s="3" t="str">
        <f ca="1">IFERROR(__xludf.DUMMYFUNCTION("""COMPUTED_VALUE"""),"Trasmesso")</f>
        <v>Trasmesso</v>
      </c>
      <c r="D218" s="3" t="str">
        <f ca="1">IFERROR(__xludf.DUMMYFUNCTION("""COMPUTED_VALUE"""),"agrivoltaico")</f>
        <v>agrivoltaico</v>
      </c>
      <c r="E218" s="4" t="str">
        <f ca="1">IFERROR(__xludf.DUMMYFUNCTION("""COMPUTED_VALUE"""),"30,38")</f>
        <v>30,38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4.25" x14ac:dyDescent="0.2">
      <c r="A219" s="5" t="str">
        <f ca="1">IFERROR(__xludf.DUMMYFUNCTION("""COMPUTED_VALUE"""),"FG")</f>
        <v>FG</v>
      </c>
      <c r="B219" s="5" t="str">
        <f ca="1">IFERROR(__xludf.DUMMYFUNCTION("""COMPUTED_VALUE"""),"Ascoli Satriano")</f>
        <v>Ascoli Satriano</v>
      </c>
      <c r="C219" s="5" t="str">
        <f ca="1">IFERROR(__xludf.DUMMYFUNCTION("""COMPUTED_VALUE"""),"Trasmesso")</f>
        <v>Trasmesso</v>
      </c>
      <c r="D219" s="5" t="str">
        <f ca="1">IFERROR(__xludf.DUMMYFUNCTION("""COMPUTED_VALUE"""),"agrivoltaico")</f>
        <v>agrivoltaico</v>
      </c>
      <c r="E219" s="6" t="str">
        <f ca="1">IFERROR(__xludf.DUMMYFUNCTION("""COMPUTED_VALUE"""),"39,52")</f>
        <v>39,52</v>
      </c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4.25" x14ac:dyDescent="0.2">
      <c r="A220" s="3" t="str">
        <f ca="1">IFERROR(__xludf.DUMMYFUNCTION("""COMPUTED_VALUE"""),"FG")</f>
        <v>FG</v>
      </c>
      <c r="B220" s="3" t="str">
        <f ca="1">IFERROR(__xludf.DUMMYFUNCTION("""COMPUTED_VALUE"""),"Lucera")</f>
        <v>Lucera</v>
      </c>
      <c r="C220" s="3" t="str">
        <f ca="1">IFERROR(__xludf.DUMMYFUNCTION("""COMPUTED_VALUE"""),"Trasmesso")</f>
        <v>Trasmesso</v>
      </c>
      <c r="D220" s="3" t="str">
        <f ca="1">IFERROR(__xludf.DUMMYFUNCTION("""COMPUTED_VALUE"""),"agrivoltaico")</f>
        <v>agrivoltaico</v>
      </c>
      <c r="E220" s="4" t="str">
        <f ca="1">IFERROR(__xludf.DUMMYFUNCTION("""COMPUTED_VALUE"""),"51,22")</f>
        <v>51,22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4.25" x14ac:dyDescent="0.2">
      <c r="A221" s="5" t="str">
        <f ca="1">IFERROR(__xludf.DUMMYFUNCTION("""COMPUTED_VALUE"""),"FG")</f>
        <v>FG</v>
      </c>
      <c r="B221" s="5" t="str">
        <f ca="1">IFERROR(__xludf.DUMMYFUNCTION("""COMPUTED_VALUE"""),"Foggia")</f>
        <v>Foggia</v>
      </c>
      <c r="C221" s="5" t="str">
        <f ca="1">IFERROR(__xludf.DUMMYFUNCTION("""COMPUTED_VALUE"""),"Trasmesso")</f>
        <v>Trasmesso</v>
      </c>
      <c r="D221" s="5" t="str">
        <f ca="1">IFERROR(__xludf.DUMMYFUNCTION("""COMPUTED_VALUE"""),"eolico")</f>
        <v>eolico</v>
      </c>
      <c r="E221" s="6" t="str">
        <f ca="1">IFERROR(__xludf.DUMMYFUNCTION("""COMPUTED_VALUE"""),"72")</f>
        <v>72</v>
      </c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4.25" x14ac:dyDescent="0.2">
      <c r="A222" s="3" t="str">
        <f ca="1">IFERROR(__xludf.DUMMYFUNCTION("""COMPUTED_VALUE"""),"LE")</f>
        <v>LE</v>
      </c>
      <c r="B222" s="3" t="str">
        <f ca="1">IFERROR(__xludf.DUMMYFUNCTION("""COMPUTED_VALUE"""),"Veglie")</f>
        <v>Veglie</v>
      </c>
      <c r="C222" s="3" t="str">
        <f ca="1">IFERROR(__xludf.DUMMYFUNCTION("""COMPUTED_VALUE"""),"Trasmesso")</f>
        <v>Trasmesso</v>
      </c>
      <c r="D222" s="3" t="str">
        <f ca="1">IFERROR(__xludf.DUMMYFUNCTION("""COMPUTED_VALUE"""),"fotovoltaico")</f>
        <v>fotovoltaico</v>
      </c>
      <c r="E222" s="4" t="str">
        <f ca="1">IFERROR(__xludf.DUMMYFUNCTION("""COMPUTED_VALUE"""),"26,88")</f>
        <v>26,88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4.25" x14ac:dyDescent="0.2">
      <c r="A223" s="5" t="str">
        <f ca="1">IFERROR(__xludf.DUMMYFUNCTION("""COMPUTED_VALUE"""),"TA")</f>
        <v>TA</v>
      </c>
      <c r="B223" s="5" t="str">
        <f ca="1">IFERROR(__xludf.DUMMYFUNCTION("""COMPUTED_VALUE"""),"Mottola")</f>
        <v>Mottola</v>
      </c>
      <c r="C223" s="5" t="str">
        <f ca="1">IFERROR(__xludf.DUMMYFUNCTION("""COMPUTED_VALUE"""),"Trasmesso")</f>
        <v>Trasmesso</v>
      </c>
      <c r="D223" s="5" t="str">
        <f ca="1">IFERROR(__xludf.DUMMYFUNCTION("""COMPUTED_VALUE"""),"agrivoltaico")</f>
        <v>agrivoltaico</v>
      </c>
      <c r="E223" s="6" t="str">
        <f ca="1">IFERROR(__xludf.DUMMYFUNCTION("""COMPUTED_VALUE"""),"26,226")</f>
        <v>26,226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4.25" x14ac:dyDescent="0.2">
      <c r="A224" s="3" t="str">
        <f ca="1">IFERROR(__xludf.DUMMYFUNCTION("""COMPUTED_VALUE"""),"FG")</f>
        <v>FG</v>
      </c>
      <c r="B224" s="3" t="str">
        <f ca="1">IFERROR(__xludf.DUMMYFUNCTION("""COMPUTED_VALUE"""),"Ascoli Satriano")</f>
        <v>Ascoli Satriano</v>
      </c>
      <c r="C224" s="3" t="str">
        <f ca="1">IFERROR(__xludf.DUMMYFUNCTION("""COMPUTED_VALUE"""),"Trasmesso")</f>
        <v>Trasmesso</v>
      </c>
      <c r="D224" s="3" t="str">
        <f ca="1">IFERROR(__xludf.DUMMYFUNCTION("""COMPUTED_VALUE"""),"agrivoltaico")</f>
        <v>agrivoltaico</v>
      </c>
      <c r="E224" s="4" t="str">
        <f ca="1">IFERROR(__xludf.DUMMYFUNCTION("""COMPUTED_VALUE"""),"39,02")</f>
        <v>39,02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4.25" x14ac:dyDescent="0.2">
      <c r="A225" s="5" t="str">
        <f ca="1">IFERROR(__xludf.DUMMYFUNCTION("""COMPUTED_VALUE"""),"TA")</f>
        <v>TA</v>
      </c>
      <c r="B225" s="5" t="str">
        <f ca="1">IFERROR(__xludf.DUMMYFUNCTION("""COMPUTED_VALUE"""),"Castellaneta")</f>
        <v>Castellaneta</v>
      </c>
      <c r="C225" s="5" t="str">
        <f ca="1">IFERROR(__xludf.DUMMYFUNCTION("""COMPUTED_VALUE"""),"Chiuso")</f>
        <v>Chiuso</v>
      </c>
      <c r="D225" s="5" t="str">
        <f ca="1">IFERROR(__xludf.DUMMYFUNCTION("""COMPUTED_VALUE"""),"eolico")</f>
        <v>eolico</v>
      </c>
      <c r="E225" s="6" t="str">
        <f ca="1">IFERROR(__xludf.DUMMYFUNCTION("""COMPUTED_VALUE"""),"59,4")</f>
        <v>59,4</v>
      </c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4.25" x14ac:dyDescent="0.2">
      <c r="A226" s="3" t="str">
        <f ca="1">IFERROR(__xludf.DUMMYFUNCTION("""COMPUTED_VALUE"""),"LE")</f>
        <v>LE</v>
      </c>
      <c r="B226" s="3" t="str">
        <f ca="1">IFERROR(__xludf.DUMMYFUNCTION("""COMPUTED_VALUE"""),"Campi Salentina")</f>
        <v>Campi Salentina</v>
      </c>
      <c r="C226" s="3" t="str">
        <f ca="1">IFERROR(__xludf.DUMMYFUNCTION("""COMPUTED_VALUE"""),"Trasmesso")</f>
        <v>Trasmesso</v>
      </c>
      <c r="D226" s="3" t="str">
        <f ca="1">IFERROR(__xludf.DUMMYFUNCTION("""COMPUTED_VALUE"""),"eolico")</f>
        <v>eolico</v>
      </c>
      <c r="E226" s="4" t="str">
        <f ca="1">IFERROR(__xludf.DUMMYFUNCTION("""COMPUTED_VALUE"""),"36")</f>
        <v>36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4.25" x14ac:dyDescent="0.2">
      <c r="A227" s="5" t="str">
        <f ca="1">IFERROR(__xludf.DUMMYFUNCTION("""COMPUTED_VALUE"""),"FG")</f>
        <v>FG</v>
      </c>
      <c r="B227" s="5" t="str">
        <f ca="1">IFERROR(__xludf.DUMMYFUNCTION("""COMPUTED_VALUE"""),"Ascoli Satriano")</f>
        <v>Ascoli Satriano</v>
      </c>
      <c r="C227" s="5" t="str">
        <f ca="1">IFERROR(__xludf.DUMMYFUNCTION("""COMPUTED_VALUE"""),"Trasmesso")</f>
        <v>Trasmesso</v>
      </c>
      <c r="D227" s="5" t="str">
        <f ca="1">IFERROR(__xludf.DUMMYFUNCTION("""COMPUTED_VALUE"""),"agrivoltaico")</f>
        <v>agrivoltaico</v>
      </c>
      <c r="E227" s="6" t="str">
        <f ca="1">IFERROR(__xludf.DUMMYFUNCTION("""COMPUTED_VALUE"""),"78")</f>
        <v>78</v>
      </c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4.25" x14ac:dyDescent="0.2">
      <c r="A228" s="3" t="str">
        <f ca="1">IFERROR(__xludf.DUMMYFUNCTION("""COMPUTED_VALUE"""),"BA")</f>
        <v>BA</v>
      </c>
      <c r="B228" s="3" t="str">
        <f ca="1">IFERROR(__xludf.DUMMYFUNCTION("""COMPUTED_VALUE"""),"Binetto")</f>
        <v>Binetto</v>
      </c>
      <c r="C228" s="3" t="str">
        <f ca="1">IFERROR(__xludf.DUMMYFUNCTION("""COMPUTED_VALUE"""),"Trasmesso")</f>
        <v>Trasmesso</v>
      </c>
      <c r="D228" s="3" t="str">
        <f ca="1">IFERROR(__xludf.DUMMYFUNCTION("""COMPUTED_VALUE"""),"fotovoltaico")</f>
        <v>fotovoltaico</v>
      </c>
      <c r="E228" s="4" t="str">
        <f ca="1">IFERROR(__xludf.DUMMYFUNCTION("""COMPUTED_VALUE"""),"37")</f>
        <v>37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4.25" x14ac:dyDescent="0.2">
      <c r="A229" s="5" t="str">
        <f ca="1">IFERROR(__xludf.DUMMYFUNCTION("""COMPUTED_VALUE"""),"FG")</f>
        <v>FG</v>
      </c>
      <c r="B229" s="5" t="str">
        <f ca="1">IFERROR(__xludf.DUMMYFUNCTION("""COMPUTED_VALUE"""),"Manfredonia")</f>
        <v>Manfredonia</v>
      </c>
      <c r="C229" s="5" t="str">
        <f ca="1">IFERROR(__xludf.DUMMYFUNCTION("""COMPUTED_VALUE"""),"Trasmesso")</f>
        <v>Trasmesso</v>
      </c>
      <c r="D229" s="5" t="str">
        <f ca="1">IFERROR(__xludf.DUMMYFUNCTION("""COMPUTED_VALUE"""),"agrivoltaico")</f>
        <v>agrivoltaico</v>
      </c>
      <c r="E229" s="6" t="str">
        <f ca="1">IFERROR(__xludf.DUMMYFUNCTION("""COMPUTED_VALUE"""),"50,05")</f>
        <v>50,05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4.25" x14ac:dyDescent="0.2">
      <c r="A230" s="3" t="str">
        <f ca="1">IFERROR(__xludf.DUMMYFUNCTION("""COMPUTED_VALUE"""),"FG")</f>
        <v>FG</v>
      </c>
      <c r="B230" s="3" t="str">
        <f ca="1">IFERROR(__xludf.DUMMYFUNCTION("""COMPUTED_VALUE"""),"Casalnuovo Monterotaro")</f>
        <v>Casalnuovo Monterotaro</v>
      </c>
      <c r="C230" s="3" t="str">
        <f ca="1">IFERROR(__xludf.DUMMYFUNCTION("""COMPUTED_VALUE"""),"Trasmesso")</f>
        <v>Trasmesso</v>
      </c>
      <c r="D230" s="3" t="str">
        <f ca="1">IFERROR(__xludf.DUMMYFUNCTION("""COMPUTED_VALUE"""),"eolico")</f>
        <v>eolico</v>
      </c>
      <c r="E230" s="4" t="str">
        <f ca="1">IFERROR(__xludf.DUMMYFUNCTION("""COMPUTED_VALUE"""),"98")</f>
        <v>98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4.25" x14ac:dyDescent="0.2">
      <c r="A231" s="5" t="str">
        <f ca="1">IFERROR(__xludf.DUMMYFUNCTION("""COMPUTED_VALUE"""),"FG")</f>
        <v>FG</v>
      </c>
      <c r="B231" s="5" t="str">
        <f ca="1">IFERROR(__xludf.DUMMYFUNCTION("""COMPUTED_VALUE"""),"Apricena")</f>
        <v>Apricena</v>
      </c>
      <c r="C231" s="5" t="str">
        <f ca="1">IFERROR(__xludf.DUMMYFUNCTION("""COMPUTED_VALUE"""),"Trasmesso")</f>
        <v>Trasmesso</v>
      </c>
      <c r="D231" s="5" t="str">
        <f ca="1">IFERROR(__xludf.DUMMYFUNCTION("""COMPUTED_VALUE"""),"fotovoltaico")</f>
        <v>fotovoltaico</v>
      </c>
      <c r="E231" s="6" t="str">
        <f ca="1">IFERROR(__xludf.DUMMYFUNCTION("""COMPUTED_VALUE"""),"43,44")</f>
        <v>43,44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4.25" x14ac:dyDescent="0.2">
      <c r="A232" s="3" t="str">
        <f ca="1">IFERROR(__xludf.DUMMYFUNCTION("""COMPUTED_VALUE"""),"BR")</f>
        <v>BR</v>
      </c>
      <c r="B232" s="3" t="str">
        <f ca="1">IFERROR(__xludf.DUMMYFUNCTION("""COMPUTED_VALUE"""),"Brindisi")</f>
        <v>Brindisi</v>
      </c>
      <c r="C232" s="3" t="str">
        <f ca="1">IFERROR(__xludf.DUMMYFUNCTION("""COMPUTED_VALUE"""),"Trasmesso")</f>
        <v>Trasmesso</v>
      </c>
      <c r="D232" s="3" t="str">
        <f ca="1">IFERROR(__xludf.DUMMYFUNCTION("""COMPUTED_VALUE"""),"agrivoltaico")</f>
        <v>agrivoltaico</v>
      </c>
      <c r="E232" s="4" t="str">
        <f ca="1">IFERROR(__xludf.DUMMYFUNCTION("""COMPUTED_VALUE"""),"31,999")</f>
        <v>31,999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4.25" x14ac:dyDescent="0.2">
      <c r="A233" s="5" t="str">
        <f ca="1">IFERROR(__xludf.DUMMYFUNCTION("""COMPUTED_VALUE"""),"FG")</f>
        <v>FG</v>
      </c>
      <c r="B233" s="5" t="str">
        <f ca="1">IFERROR(__xludf.DUMMYFUNCTION("""COMPUTED_VALUE"""),"Carapelle")</f>
        <v>Carapelle</v>
      </c>
      <c r="C233" s="5" t="str">
        <f ca="1">IFERROR(__xludf.DUMMYFUNCTION("""COMPUTED_VALUE"""),"Trasmesso")</f>
        <v>Trasmesso</v>
      </c>
      <c r="D233" s="5" t="str">
        <f ca="1">IFERROR(__xludf.DUMMYFUNCTION("""COMPUTED_VALUE"""),"agrivoltaico")</f>
        <v>agrivoltaico</v>
      </c>
      <c r="E233" s="6" t="str">
        <f ca="1">IFERROR(__xludf.DUMMYFUNCTION("""COMPUTED_VALUE"""),"12,25")</f>
        <v>12,25</v>
      </c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4.25" x14ac:dyDescent="0.2">
      <c r="A234" s="3" t="str">
        <f ca="1">IFERROR(__xludf.DUMMYFUNCTION("""COMPUTED_VALUE"""),"FG")</f>
        <v>FG</v>
      </c>
      <c r="B234" s="3" t="str">
        <f ca="1">IFERROR(__xludf.DUMMYFUNCTION("""COMPUTED_VALUE"""),"Celenza Valfortore")</f>
        <v>Celenza Valfortore</v>
      </c>
      <c r="C234" s="3" t="str">
        <f ca="1">IFERROR(__xludf.DUMMYFUNCTION("""COMPUTED_VALUE"""),"Trasmesso")</f>
        <v>Trasmesso</v>
      </c>
      <c r="D234" s="3" t="str">
        <f ca="1">IFERROR(__xludf.DUMMYFUNCTION("""COMPUTED_VALUE"""),"eolico")</f>
        <v>eolico</v>
      </c>
      <c r="E234" s="4" t="str">
        <f ca="1">IFERROR(__xludf.DUMMYFUNCTION("""COMPUTED_VALUE"""),"86,4")</f>
        <v>86,4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4.25" x14ac:dyDescent="0.2">
      <c r="A235" s="5" t="str">
        <f ca="1">IFERROR(__xludf.DUMMYFUNCTION("""COMPUTED_VALUE"""),"FG")</f>
        <v>FG</v>
      </c>
      <c r="B235" s="5" t="str">
        <f ca="1">IFERROR(__xludf.DUMMYFUNCTION("""COMPUTED_VALUE"""),"Castelluccio dei Sauri")</f>
        <v>Castelluccio dei Sauri</v>
      </c>
      <c r="C235" s="5" t="str">
        <f ca="1">IFERROR(__xludf.DUMMYFUNCTION("""COMPUTED_VALUE"""),"Trasmesso")</f>
        <v>Trasmesso</v>
      </c>
      <c r="D235" s="5" t="str">
        <f ca="1">IFERROR(__xludf.DUMMYFUNCTION("""COMPUTED_VALUE"""),"eolico")</f>
        <v>eolico</v>
      </c>
      <c r="E235" s="6" t="str">
        <f ca="1">IFERROR(__xludf.DUMMYFUNCTION("""COMPUTED_VALUE"""),"36")</f>
        <v>36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4.25" x14ac:dyDescent="0.2">
      <c r="A236" s="3" t="str">
        <f ca="1">IFERROR(__xludf.DUMMYFUNCTION("""COMPUTED_VALUE"""),"FG")</f>
        <v>FG</v>
      </c>
      <c r="B236" s="3" t="str">
        <f ca="1">IFERROR(__xludf.DUMMYFUNCTION("""COMPUTED_VALUE"""),"Ascoli Satriano")</f>
        <v>Ascoli Satriano</v>
      </c>
      <c r="C236" s="3" t="str">
        <f ca="1">IFERROR(__xludf.DUMMYFUNCTION("""COMPUTED_VALUE"""),"Trasmesso")</f>
        <v>Trasmesso</v>
      </c>
      <c r="D236" s="3" t="str">
        <f ca="1">IFERROR(__xludf.DUMMYFUNCTION("""COMPUTED_VALUE"""),"agrivoltaico")</f>
        <v>agrivoltaico</v>
      </c>
      <c r="E236" s="4" t="str">
        <f ca="1">IFERROR(__xludf.DUMMYFUNCTION("""COMPUTED_VALUE"""),"45,6")</f>
        <v>45,6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4.25" x14ac:dyDescent="0.2">
      <c r="A237" s="5" t="str">
        <f ca="1">IFERROR(__xludf.DUMMYFUNCTION("""COMPUTED_VALUE"""),"TA")</f>
        <v>TA</v>
      </c>
      <c r="B237" s="5" t="str">
        <f ca="1">IFERROR(__xludf.DUMMYFUNCTION("""COMPUTED_VALUE"""),"Castellaneta")</f>
        <v>Castellaneta</v>
      </c>
      <c r="C237" s="5" t="str">
        <f ca="1">IFERROR(__xludf.DUMMYFUNCTION("""COMPUTED_VALUE"""),"Trasmesso")</f>
        <v>Trasmesso</v>
      </c>
      <c r="D237" s="5" t="str">
        <f ca="1">IFERROR(__xludf.DUMMYFUNCTION("""COMPUTED_VALUE"""),"agrivoltaico")</f>
        <v>agrivoltaico</v>
      </c>
      <c r="E237" s="6" t="str">
        <f ca="1">IFERROR(__xludf.DUMMYFUNCTION("""COMPUTED_VALUE"""),"31,04")</f>
        <v>31,04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4.25" x14ac:dyDescent="0.2">
      <c r="A238" s="3" t="str">
        <f ca="1">IFERROR(__xludf.DUMMYFUNCTION("""COMPUTED_VALUE"""),"TA")</f>
        <v>TA</v>
      </c>
      <c r="B238" s="3" t="str">
        <f ca="1">IFERROR(__xludf.DUMMYFUNCTION("""COMPUTED_VALUE"""),"Taranto")</f>
        <v>Taranto</v>
      </c>
      <c r="C238" s="3" t="str">
        <f ca="1">IFERROR(__xludf.DUMMYFUNCTION("""COMPUTED_VALUE"""),"Chiuso")</f>
        <v>Chiuso</v>
      </c>
      <c r="D238" s="3" t="str">
        <f ca="1">IFERROR(__xludf.DUMMYFUNCTION("""COMPUTED_VALUE"""),"fotovoltaico")</f>
        <v>fotovoltaico</v>
      </c>
      <c r="E238" s="4" t="str">
        <f ca="1">IFERROR(__xludf.DUMMYFUNCTION("""COMPUTED_VALUE"""),"50")</f>
        <v>50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4.25" x14ac:dyDescent="0.2">
      <c r="A239" s="5" t="str">
        <f ca="1">IFERROR(__xludf.DUMMYFUNCTION("""COMPUTED_VALUE"""),"BT")</f>
        <v>BT</v>
      </c>
      <c r="B239" s="5" t="str">
        <f ca="1">IFERROR(__xludf.DUMMYFUNCTION("""COMPUTED_VALUE"""),"Andria")</f>
        <v>Andria</v>
      </c>
      <c r="C239" s="5" t="str">
        <f ca="1">IFERROR(__xludf.DUMMYFUNCTION("""COMPUTED_VALUE"""),"Chiuso")</f>
        <v>Chiuso</v>
      </c>
      <c r="D239" s="5" t="str">
        <f ca="1">IFERROR(__xludf.DUMMYFUNCTION("""COMPUTED_VALUE"""),"eolico")</f>
        <v>eolico</v>
      </c>
      <c r="E239" s="6" t="str">
        <f ca="1">IFERROR(__xludf.DUMMYFUNCTION("""COMPUTED_VALUE"""),"36")</f>
        <v>36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4.25" x14ac:dyDescent="0.2">
      <c r="A240" s="3" t="str">
        <f ca="1">IFERROR(__xludf.DUMMYFUNCTION("""COMPUTED_VALUE"""),"FG")</f>
        <v>FG</v>
      </c>
      <c r="B240" s="3" t="str">
        <f ca="1">IFERROR(__xludf.DUMMYFUNCTION("""COMPUTED_VALUE"""),"Foggia")</f>
        <v>Foggia</v>
      </c>
      <c r="C240" s="3" t="str">
        <f ca="1">IFERROR(__xludf.DUMMYFUNCTION("""COMPUTED_VALUE"""),"Trasmesso")</f>
        <v>Trasmesso</v>
      </c>
      <c r="D240" s="3" t="str">
        <f ca="1">IFERROR(__xludf.DUMMYFUNCTION("""COMPUTED_VALUE"""),"eolico")</f>
        <v>eolico</v>
      </c>
      <c r="E240" s="4" t="str">
        <f ca="1">IFERROR(__xludf.DUMMYFUNCTION("""COMPUTED_VALUE"""),"54,4")</f>
        <v>54,4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4.25" x14ac:dyDescent="0.2">
      <c r="A241" s="5" t="str">
        <f ca="1">IFERROR(__xludf.DUMMYFUNCTION("""COMPUTED_VALUE"""),"FG")</f>
        <v>FG</v>
      </c>
      <c r="B241" s="5" t="str">
        <f ca="1">IFERROR(__xludf.DUMMYFUNCTION("""COMPUTED_VALUE"""),"Cerignola")</f>
        <v>Cerignola</v>
      </c>
      <c r="C241" s="5" t="str">
        <f ca="1">IFERROR(__xludf.DUMMYFUNCTION("""COMPUTED_VALUE"""),"Trasmesso")</f>
        <v>Trasmesso</v>
      </c>
      <c r="D241" s="5" t="str">
        <f ca="1">IFERROR(__xludf.DUMMYFUNCTION("""COMPUTED_VALUE"""),"fotovoltaico")</f>
        <v>fotovoltaico</v>
      </c>
      <c r="E241" s="6" t="str">
        <f ca="1">IFERROR(__xludf.DUMMYFUNCTION("""COMPUTED_VALUE"""),"42,24")</f>
        <v>42,24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4.25" x14ac:dyDescent="0.2">
      <c r="A242" s="3" t="str">
        <f ca="1">IFERROR(__xludf.DUMMYFUNCTION("""COMPUTED_VALUE"""),"BA")</f>
        <v>BA</v>
      </c>
      <c r="B242" s="3" t="str">
        <f ca="1">IFERROR(__xludf.DUMMYFUNCTION("""COMPUTED_VALUE"""),"Gravina in Puglia")</f>
        <v>Gravina in Puglia</v>
      </c>
      <c r="C242" s="3" t="str">
        <f ca="1">IFERROR(__xludf.DUMMYFUNCTION("""COMPUTED_VALUE"""),"Trasmesso")</f>
        <v>Trasmesso</v>
      </c>
      <c r="D242" s="3" t="str">
        <f ca="1">IFERROR(__xludf.DUMMYFUNCTION("""COMPUTED_VALUE"""),"agrivoltaico")</f>
        <v>agrivoltaico</v>
      </c>
      <c r="E242" s="4" t="str">
        <f ca="1">IFERROR(__xludf.DUMMYFUNCTION("""COMPUTED_VALUE"""),"25,19")</f>
        <v>25,19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4.25" x14ac:dyDescent="0.2">
      <c r="A243" s="5" t="str">
        <f ca="1">IFERROR(__xludf.DUMMYFUNCTION("""COMPUTED_VALUE"""),"FG")</f>
        <v>FG</v>
      </c>
      <c r="B243" s="5" t="str">
        <f ca="1">IFERROR(__xludf.DUMMYFUNCTION("""COMPUTED_VALUE"""),"Torremaggiore")</f>
        <v>Torremaggiore</v>
      </c>
      <c r="C243" s="5" t="str">
        <f ca="1">IFERROR(__xludf.DUMMYFUNCTION("""COMPUTED_VALUE"""),"Trasmesso")</f>
        <v>Trasmesso</v>
      </c>
      <c r="D243" s="5" t="str">
        <f ca="1">IFERROR(__xludf.DUMMYFUNCTION("""COMPUTED_VALUE"""),"eolico")</f>
        <v>eolico</v>
      </c>
      <c r="E243" s="6" t="str">
        <f ca="1">IFERROR(__xludf.DUMMYFUNCTION("""COMPUTED_VALUE"""),"72")</f>
        <v>72</v>
      </c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4.25" x14ac:dyDescent="0.2">
      <c r="A244" s="3" t="str">
        <f ca="1">IFERROR(__xludf.DUMMYFUNCTION("""COMPUTED_VALUE"""),"LE")</f>
        <v>LE</v>
      </c>
      <c r="B244" s="3" t="str">
        <f ca="1">IFERROR(__xludf.DUMMYFUNCTION("""COMPUTED_VALUE"""),"Caprarica di Lecce")</f>
        <v>Caprarica di Lecce</v>
      </c>
      <c r="C244" s="3" t="str">
        <f ca="1">IFERROR(__xludf.DUMMYFUNCTION("""COMPUTED_VALUE"""),"Trasmesso")</f>
        <v>Trasmesso</v>
      </c>
      <c r="D244" s="3" t="str">
        <f ca="1">IFERROR(__xludf.DUMMYFUNCTION("""COMPUTED_VALUE"""),"agrivoltaico")</f>
        <v>agrivoltaico</v>
      </c>
      <c r="E244" s="4" t="str">
        <f ca="1">IFERROR(__xludf.DUMMYFUNCTION("""COMPUTED_VALUE"""),"51,97")</f>
        <v>51,97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4.25" x14ac:dyDescent="0.2">
      <c r="A245" s="5" t="str">
        <f ca="1">IFERROR(__xludf.DUMMYFUNCTION("""COMPUTED_VALUE"""),"FG")</f>
        <v>FG</v>
      </c>
      <c r="B245" s="5" t="str">
        <f ca="1">IFERROR(__xludf.DUMMYFUNCTION("""COMPUTED_VALUE"""),"Serracapriola")</f>
        <v>Serracapriola</v>
      </c>
      <c r="C245" s="5" t="str">
        <f ca="1">IFERROR(__xludf.DUMMYFUNCTION("""COMPUTED_VALUE"""),"Trasmesso")</f>
        <v>Trasmesso</v>
      </c>
      <c r="D245" s="5" t="str">
        <f ca="1">IFERROR(__xludf.DUMMYFUNCTION("""COMPUTED_VALUE"""),"eolico")</f>
        <v>eolico</v>
      </c>
      <c r="E245" s="6" t="str">
        <f ca="1">IFERROR(__xludf.DUMMYFUNCTION("""COMPUTED_VALUE"""),"72")</f>
        <v>72</v>
      </c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4.25" x14ac:dyDescent="0.2">
      <c r="A246" s="3" t="str">
        <f ca="1">IFERROR(__xludf.DUMMYFUNCTION("""COMPUTED_VALUE"""),"FG")</f>
        <v>FG</v>
      </c>
      <c r="B246" s="3" t="str">
        <f ca="1">IFERROR(__xludf.DUMMYFUNCTION("""COMPUTED_VALUE"""),"Foggia")</f>
        <v>Foggia</v>
      </c>
      <c r="C246" s="3" t="str">
        <f ca="1">IFERROR(__xludf.DUMMYFUNCTION("""COMPUTED_VALUE"""),"Trasmesso")</f>
        <v>Trasmesso</v>
      </c>
      <c r="D246" s="3" t="str">
        <f ca="1">IFERROR(__xludf.DUMMYFUNCTION("""COMPUTED_VALUE"""),"fotovoltaico")</f>
        <v>fotovoltaico</v>
      </c>
      <c r="E246" s="4" t="str">
        <f ca="1">IFERROR(__xludf.DUMMYFUNCTION("""COMPUTED_VALUE"""),"35,79")</f>
        <v>35,79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4.25" x14ac:dyDescent="0.2">
      <c r="A247" s="5" t="str">
        <f ca="1">IFERROR(__xludf.DUMMYFUNCTION("""COMPUTED_VALUE"""),"LE")</f>
        <v>LE</v>
      </c>
      <c r="B247" s="5" t="str">
        <f ca="1">IFERROR(__xludf.DUMMYFUNCTION("""COMPUTED_VALUE"""),"Carmiano")</f>
        <v>Carmiano</v>
      </c>
      <c r="C247" s="5" t="str">
        <f ca="1">IFERROR(__xludf.DUMMYFUNCTION("""COMPUTED_VALUE"""),"Trasmesso")</f>
        <v>Trasmesso</v>
      </c>
      <c r="D247" s="5" t="str">
        <f ca="1">IFERROR(__xludf.DUMMYFUNCTION("""COMPUTED_VALUE"""),"eolico")</f>
        <v>eolico</v>
      </c>
      <c r="E247" s="6" t="str">
        <f ca="1">IFERROR(__xludf.DUMMYFUNCTION("""COMPUTED_VALUE"""),"36")</f>
        <v>36</v>
      </c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4.25" x14ac:dyDescent="0.2">
      <c r="A248" s="3" t="str">
        <f ca="1">IFERROR(__xludf.DUMMYFUNCTION("""COMPUTED_VALUE"""),"BR")</f>
        <v>BR</v>
      </c>
      <c r="B248" s="3" t="str">
        <f ca="1">IFERROR(__xludf.DUMMYFUNCTION("""COMPUTED_VALUE"""),"San Michele Salentino")</f>
        <v>San Michele Salentino</v>
      </c>
      <c r="C248" s="3" t="str">
        <f ca="1">IFERROR(__xludf.DUMMYFUNCTION("""COMPUTED_VALUE"""),"Trasmesso")</f>
        <v>Trasmesso</v>
      </c>
      <c r="D248" s="3" t="str">
        <f ca="1">IFERROR(__xludf.DUMMYFUNCTION("""COMPUTED_VALUE"""),"agrivoltaico")</f>
        <v>agrivoltaico</v>
      </c>
      <c r="E248" s="4" t="str">
        <f ca="1">IFERROR(__xludf.DUMMYFUNCTION("""COMPUTED_VALUE"""),"24,038")</f>
        <v>24,038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4.25" x14ac:dyDescent="0.2">
      <c r="A249" s="5" t="str">
        <f ca="1">IFERROR(__xludf.DUMMYFUNCTION("""COMPUTED_VALUE"""),"FG")</f>
        <v>FG</v>
      </c>
      <c r="B249" s="5" t="str">
        <f ca="1">IFERROR(__xludf.DUMMYFUNCTION("""COMPUTED_VALUE"""),"Cerignola")</f>
        <v>Cerignola</v>
      </c>
      <c r="C249" s="5" t="str">
        <f ca="1">IFERROR(__xludf.DUMMYFUNCTION("""COMPUTED_VALUE"""),"Trasmesso")</f>
        <v>Trasmesso</v>
      </c>
      <c r="D249" s="5" t="str">
        <f ca="1">IFERROR(__xludf.DUMMYFUNCTION("""COMPUTED_VALUE"""),"eolico")</f>
        <v>eolico</v>
      </c>
      <c r="E249" s="6" t="str">
        <f ca="1">IFERROR(__xludf.DUMMYFUNCTION("""COMPUTED_VALUE"""),"49")</f>
        <v>49</v>
      </c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4.25" x14ac:dyDescent="0.2">
      <c r="A250" s="3" t="str">
        <f ca="1">IFERROR(__xludf.DUMMYFUNCTION("""COMPUTED_VALUE"""),"FG")</f>
        <v>FG</v>
      </c>
      <c r="B250" s="3" t="str">
        <f ca="1">IFERROR(__xludf.DUMMYFUNCTION("""COMPUTED_VALUE"""),"Foggia")</f>
        <v>Foggia</v>
      </c>
      <c r="C250" s="3" t="str">
        <f ca="1">IFERROR(__xludf.DUMMYFUNCTION("""COMPUTED_VALUE"""),"Trasmesso")</f>
        <v>Trasmesso</v>
      </c>
      <c r="D250" s="3" t="str">
        <f ca="1">IFERROR(__xludf.DUMMYFUNCTION("""COMPUTED_VALUE"""),"agrivoltaico")</f>
        <v>agrivoltaico</v>
      </c>
      <c r="E250" s="4" t="str">
        <f ca="1">IFERROR(__xludf.DUMMYFUNCTION("""COMPUTED_VALUE"""),"40,3")</f>
        <v>40,3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4.25" x14ac:dyDescent="0.2">
      <c r="A251" s="5" t="str">
        <f ca="1">IFERROR(__xludf.DUMMYFUNCTION("""COMPUTED_VALUE"""),"FG")</f>
        <v>FG</v>
      </c>
      <c r="B251" s="5" t="str">
        <f ca="1">IFERROR(__xludf.DUMMYFUNCTION("""COMPUTED_VALUE"""),"Foggia")</f>
        <v>Foggia</v>
      </c>
      <c r="C251" s="5" t="str">
        <f ca="1">IFERROR(__xludf.DUMMYFUNCTION("""COMPUTED_VALUE"""),"Trasmesso")</f>
        <v>Trasmesso</v>
      </c>
      <c r="D251" s="5" t="str">
        <f ca="1">IFERROR(__xludf.DUMMYFUNCTION("""COMPUTED_VALUE"""),"agrivoltaico")</f>
        <v>agrivoltaico</v>
      </c>
      <c r="E251" s="6" t="str">
        <f ca="1">IFERROR(__xludf.DUMMYFUNCTION("""COMPUTED_VALUE"""),"76,12")</f>
        <v>76,12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4.25" x14ac:dyDescent="0.2">
      <c r="A252" s="3" t="str">
        <f ca="1">IFERROR(__xludf.DUMMYFUNCTION("""COMPUTED_VALUE"""),"TA")</f>
        <v>TA</v>
      </c>
      <c r="B252" s="3" t="str">
        <f ca="1">IFERROR(__xludf.DUMMYFUNCTION("""COMPUTED_VALUE"""),"Castellaneta")</f>
        <v>Castellaneta</v>
      </c>
      <c r="C252" s="3" t="str">
        <f ca="1">IFERROR(__xludf.DUMMYFUNCTION("""COMPUTED_VALUE"""),"Trasmesso")</f>
        <v>Trasmesso</v>
      </c>
      <c r="D252" s="3" t="str">
        <f ca="1">IFERROR(__xludf.DUMMYFUNCTION("""COMPUTED_VALUE"""),"eolico")</f>
        <v>eolico</v>
      </c>
      <c r="E252" s="4" t="str">
        <f ca="1">IFERROR(__xludf.DUMMYFUNCTION("""COMPUTED_VALUE"""),"92,4")</f>
        <v>92,4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4.25" x14ac:dyDescent="0.2">
      <c r="A253" s="5" t="str">
        <f ca="1">IFERROR(__xludf.DUMMYFUNCTION("""COMPUTED_VALUE"""),"BA")</f>
        <v>BA</v>
      </c>
      <c r="B253" s="5" t="str">
        <f ca="1">IFERROR(__xludf.DUMMYFUNCTION("""COMPUTED_VALUE"""),"Santeramo in Colle")</f>
        <v>Santeramo in Colle</v>
      </c>
      <c r="C253" s="5" t="str">
        <f ca="1">IFERROR(__xludf.DUMMYFUNCTION("""COMPUTED_VALUE"""),"Trasmesso")</f>
        <v>Trasmesso</v>
      </c>
      <c r="D253" s="5" t="str">
        <f ca="1">IFERROR(__xludf.DUMMYFUNCTION("""COMPUTED_VALUE"""),"eolico")</f>
        <v>eolico</v>
      </c>
      <c r="E253" s="6" t="str">
        <f ca="1">IFERROR(__xludf.DUMMYFUNCTION("""COMPUTED_VALUE"""),"36")</f>
        <v>36</v>
      </c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4.25" x14ac:dyDescent="0.2">
      <c r="A254" s="3" t="str">
        <f ca="1">IFERROR(__xludf.DUMMYFUNCTION("""COMPUTED_VALUE"""),"FG")</f>
        <v>FG</v>
      </c>
      <c r="B254" s="3" t="str">
        <f ca="1">IFERROR(__xludf.DUMMYFUNCTION("""COMPUTED_VALUE"""),"Lesina")</f>
        <v>Lesina</v>
      </c>
      <c r="C254" s="3" t="str">
        <f ca="1">IFERROR(__xludf.DUMMYFUNCTION("""COMPUTED_VALUE"""),"Trasmesso")</f>
        <v>Trasmesso</v>
      </c>
      <c r="D254" s="3" t="str">
        <f ca="1">IFERROR(__xludf.DUMMYFUNCTION("""COMPUTED_VALUE"""),"eolico")</f>
        <v>eolico</v>
      </c>
      <c r="E254" s="4" t="str">
        <f ca="1">IFERROR(__xludf.DUMMYFUNCTION("""COMPUTED_VALUE"""),"66")</f>
        <v>66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4.25" x14ac:dyDescent="0.2">
      <c r="A255" s="5" t="str">
        <f ca="1">IFERROR(__xludf.DUMMYFUNCTION("""COMPUTED_VALUE"""),"LE")</f>
        <v>LE</v>
      </c>
      <c r="B255" s="5" t="str">
        <f ca="1">IFERROR(__xludf.DUMMYFUNCTION("""COMPUTED_VALUE"""),"Copertino")</f>
        <v>Copertino</v>
      </c>
      <c r="C255" s="5" t="str">
        <f ca="1">IFERROR(__xludf.DUMMYFUNCTION("""COMPUTED_VALUE"""),"Trasmesso")</f>
        <v>Trasmesso</v>
      </c>
      <c r="D255" s="5" t="str">
        <f ca="1">IFERROR(__xludf.DUMMYFUNCTION("""COMPUTED_VALUE"""),"eolico")</f>
        <v>eolico</v>
      </c>
      <c r="E255" s="6" t="str">
        <f ca="1">IFERROR(__xludf.DUMMYFUNCTION("""COMPUTED_VALUE"""),"43,2")</f>
        <v>43,2</v>
      </c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4.25" x14ac:dyDescent="0.2">
      <c r="A256" s="3" t="str">
        <f ca="1">IFERROR(__xludf.DUMMYFUNCTION("""COMPUTED_VALUE"""),"TA")</f>
        <v>TA</v>
      </c>
      <c r="B256" s="3" t="str">
        <f ca="1">IFERROR(__xludf.DUMMYFUNCTION("""COMPUTED_VALUE"""),"Castellaneta")</f>
        <v>Castellaneta</v>
      </c>
      <c r="C256" s="3" t="str">
        <f ca="1">IFERROR(__xludf.DUMMYFUNCTION("""COMPUTED_VALUE"""),"Trasmesso")</f>
        <v>Trasmesso</v>
      </c>
      <c r="D256" s="3" t="str">
        <f ca="1">IFERROR(__xludf.DUMMYFUNCTION("""COMPUTED_VALUE"""),"eolico")</f>
        <v>eolico</v>
      </c>
      <c r="E256" s="4" t="str">
        <f ca="1">IFERROR(__xludf.DUMMYFUNCTION("""COMPUTED_VALUE"""),"99")</f>
        <v>99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4.25" x14ac:dyDescent="0.2">
      <c r="A257" s="5" t="str">
        <f ca="1">IFERROR(__xludf.DUMMYFUNCTION("""COMPUTED_VALUE"""),"BA")</f>
        <v>BA</v>
      </c>
      <c r="B257" s="5" t="str">
        <f ca="1">IFERROR(__xludf.DUMMYFUNCTION("""COMPUTED_VALUE"""),"Bari")</f>
        <v>Bari</v>
      </c>
      <c r="C257" s="5" t="str">
        <f ca="1">IFERROR(__xludf.DUMMYFUNCTION("""COMPUTED_VALUE"""),"Chiuso")</f>
        <v>Chiuso</v>
      </c>
      <c r="D257" s="5" t="str">
        <f ca="1">IFERROR(__xludf.DUMMYFUNCTION("""COMPUTED_VALUE"""),"offshore")</f>
        <v>offshore</v>
      </c>
      <c r="E257" s="6" t="str">
        <f ca="1">IFERROR(__xludf.DUMMYFUNCTION("""COMPUTED_VALUE"""),"1100")</f>
        <v>1100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4.25" x14ac:dyDescent="0.2">
      <c r="A258" s="3" t="str">
        <f ca="1">IFERROR(__xludf.DUMMYFUNCTION("""COMPUTED_VALUE"""),"FG")</f>
        <v>FG</v>
      </c>
      <c r="B258" s="3" t="str">
        <f ca="1">IFERROR(__xludf.DUMMYFUNCTION("""COMPUTED_VALUE"""),"Ascoli Satriano")</f>
        <v>Ascoli Satriano</v>
      </c>
      <c r="C258" s="3" t="str">
        <f ca="1">IFERROR(__xludf.DUMMYFUNCTION("""COMPUTED_VALUE"""),"Trasmesso")</f>
        <v>Trasmesso</v>
      </c>
      <c r="D258" s="3" t="str">
        <f ca="1">IFERROR(__xludf.DUMMYFUNCTION("""COMPUTED_VALUE"""),"agrivoltaico")</f>
        <v>agrivoltaico</v>
      </c>
      <c r="E258" s="4" t="str">
        <f ca="1">IFERROR(__xludf.DUMMYFUNCTION("""COMPUTED_VALUE"""),"47,33")</f>
        <v>47,33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4.25" x14ac:dyDescent="0.2">
      <c r="A259" s="5" t="str">
        <f ca="1">IFERROR(__xludf.DUMMYFUNCTION("""COMPUTED_VALUE"""),"LE")</f>
        <v>LE</v>
      </c>
      <c r="B259" s="5" t="str">
        <f ca="1">IFERROR(__xludf.DUMMYFUNCTION("""COMPUTED_VALUE"""),"Nardò")</f>
        <v>Nardò</v>
      </c>
      <c r="C259" s="5" t="str">
        <f ca="1">IFERROR(__xludf.DUMMYFUNCTION("""COMPUTED_VALUE"""),"Trasmesso")</f>
        <v>Trasmesso</v>
      </c>
      <c r="D259" s="5" t="str">
        <f ca="1">IFERROR(__xludf.DUMMYFUNCTION("""COMPUTED_VALUE"""),"agrivoltaico")</f>
        <v>agrivoltaico</v>
      </c>
      <c r="E259" s="6" t="str">
        <f ca="1">IFERROR(__xludf.DUMMYFUNCTION("""COMPUTED_VALUE"""),"35,55")</f>
        <v>35,55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4.25" x14ac:dyDescent="0.2">
      <c r="A260" s="3" t="str">
        <f ca="1">IFERROR(__xludf.DUMMYFUNCTION("""COMPUTED_VALUE"""),"FG")</f>
        <v>FG</v>
      </c>
      <c r="B260" s="3" t="str">
        <f ca="1">IFERROR(__xludf.DUMMYFUNCTION("""COMPUTED_VALUE"""),"Sant'Agata di Puglia")</f>
        <v>Sant'Agata di Puglia</v>
      </c>
      <c r="C260" s="3" t="str">
        <f ca="1">IFERROR(__xludf.DUMMYFUNCTION("""COMPUTED_VALUE"""),"Chiuso")</f>
        <v>Chiuso</v>
      </c>
      <c r="D260" s="3" t="str">
        <f ca="1">IFERROR(__xludf.DUMMYFUNCTION("""COMPUTED_VALUE"""),"eolico")</f>
        <v>eolico</v>
      </c>
      <c r="E260" s="4" t="str">
        <f ca="1">IFERROR(__xludf.DUMMYFUNCTION("""COMPUTED_VALUE"""),"62")</f>
        <v>62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4.25" x14ac:dyDescent="0.2">
      <c r="A261" s="5" t="str">
        <f ca="1">IFERROR(__xludf.DUMMYFUNCTION("""COMPUTED_VALUE"""),"FG")</f>
        <v>FG</v>
      </c>
      <c r="B261" s="5" t="str">
        <f ca="1">IFERROR(__xludf.DUMMYFUNCTION("""COMPUTED_VALUE"""),"Ascoli Satriano")</f>
        <v>Ascoli Satriano</v>
      </c>
      <c r="C261" s="5" t="str">
        <f ca="1">IFERROR(__xludf.DUMMYFUNCTION("""COMPUTED_VALUE"""),"Trasmesso")</f>
        <v>Trasmesso</v>
      </c>
      <c r="D261" s="5" t="str">
        <f ca="1">IFERROR(__xludf.DUMMYFUNCTION("""COMPUTED_VALUE"""),"agrivoltaico")</f>
        <v>agrivoltaico</v>
      </c>
      <c r="E261" s="6" t="str">
        <f ca="1">IFERROR(__xludf.DUMMYFUNCTION("""COMPUTED_VALUE"""),"21,427")</f>
        <v>21,427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4.25" x14ac:dyDescent="0.2">
      <c r="A262" s="3" t="str">
        <f ca="1">IFERROR(__xludf.DUMMYFUNCTION("""COMPUTED_VALUE"""),"BR")</f>
        <v>BR</v>
      </c>
      <c r="B262" s="3" t="str">
        <f ca="1">IFERROR(__xludf.DUMMYFUNCTION("""COMPUTED_VALUE"""),"Cellino San Marco")</f>
        <v>Cellino San Marco</v>
      </c>
      <c r="C262" s="3" t="str">
        <f ca="1">IFERROR(__xludf.DUMMYFUNCTION("""COMPUTED_VALUE"""),"Trasmesso")</f>
        <v>Trasmesso</v>
      </c>
      <c r="D262" s="3" t="str">
        <f ca="1">IFERROR(__xludf.DUMMYFUNCTION("""COMPUTED_VALUE"""),"agrivoltaico")</f>
        <v>agrivoltaico</v>
      </c>
      <c r="E262" s="4" t="str">
        <f ca="1">IFERROR(__xludf.DUMMYFUNCTION("""COMPUTED_VALUE"""),"14,125")</f>
        <v>14,125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4.25" x14ac:dyDescent="0.2">
      <c r="A263" s="5" t="str">
        <f ca="1">IFERROR(__xludf.DUMMYFUNCTION("""COMPUTED_VALUE"""),"BR")</f>
        <v>BR</v>
      </c>
      <c r="B263" s="5" t="str">
        <f ca="1">IFERROR(__xludf.DUMMYFUNCTION("""COMPUTED_VALUE"""),"Francavilla Fontana")</f>
        <v>Francavilla Fontana</v>
      </c>
      <c r="C263" s="5" t="str">
        <f ca="1">IFERROR(__xludf.DUMMYFUNCTION("""COMPUTED_VALUE"""),"Trasmesso")</f>
        <v>Trasmesso</v>
      </c>
      <c r="D263" s="5" t="str">
        <f ca="1">IFERROR(__xludf.DUMMYFUNCTION("""COMPUTED_VALUE"""),"fotovoltaico")</f>
        <v>fotovoltaico</v>
      </c>
      <c r="E263" s="6" t="str">
        <f ca="1">IFERROR(__xludf.DUMMYFUNCTION("""COMPUTED_VALUE"""),"17,37")</f>
        <v>17,37</v>
      </c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4.25" x14ac:dyDescent="0.2">
      <c r="A264" s="3" t="str">
        <f ca="1">IFERROR(__xludf.DUMMYFUNCTION("""COMPUTED_VALUE"""),"LE")</f>
        <v>LE</v>
      </c>
      <c r="B264" s="3" t="str">
        <f ca="1">IFERROR(__xludf.DUMMYFUNCTION("""COMPUTED_VALUE"""),"Leverano")</f>
        <v>Leverano</v>
      </c>
      <c r="C264" s="3" t="str">
        <f ca="1">IFERROR(__xludf.DUMMYFUNCTION("""COMPUTED_VALUE"""),"Trasmesso")</f>
        <v>Trasmesso</v>
      </c>
      <c r="D264" s="3" t="str">
        <f ca="1">IFERROR(__xludf.DUMMYFUNCTION("""COMPUTED_VALUE"""),"agrivoltaico")</f>
        <v>agrivoltaico</v>
      </c>
      <c r="E264" s="4" t="str">
        <f ca="1">IFERROR(__xludf.DUMMYFUNCTION("""COMPUTED_VALUE"""),"28,33")</f>
        <v>28,33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4.25" x14ac:dyDescent="0.2">
      <c r="A265" s="5" t="str">
        <f ca="1">IFERROR(__xludf.DUMMYFUNCTION("""COMPUTED_VALUE"""),"LE")</f>
        <v>LE</v>
      </c>
      <c r="B265" s="5" t="str">
        <f ca="1">IFERROR(__xludf.DUMMYFUNCTION("""COMPUTED_VALUE"""),"Galatina")</f>
        <v>Galatina</v>
      </c>
      <c r="C265" s="5" t="str">
        <f ca="1">IFERROR(__xludf.DUMMYFUNCTION("""COMPUTED_VALUE"""),"Trasmesso")</f>
        <v>Trasmesso</v>
      </c>
      <c r="D265" s="5" t="str">
        <f ca="1">IFERROR(__xludf.DUMMYFUNCTION("""COMPUTED_VALUE"""),"fotovoltaico")</f>
        <v>fotovoltaico</v>
      </c>
      <c r="E265" s="6" t="str">
        <f ca="1">IFERROR(__xludf.DUMMYFUNCTION("""COMPUTED_VALUE"""),"20,14")</f>
        <v>20,14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4.25" x14ac:dyDescent="0.2">
      <c r="A266" s="3" t="str">
        <f ca="1">IFERROR(__xludf.DUMMYFUNCTION("""COMPUTED_VALUE"""),"FG")</f>
        <v>FG</v>
      </c>
      <c r="B266" s="3" t="str">
        <f ca="1">IFERROR(__xludf.DUMMYFUNCTION("""COMPUTED_VALUE"""),"San Severo")</f>
        <v>San Severo</v>
      </c>
      <c r="C266" s="3" t="str">
        <f ca="1">IFERROR(__xludf.DUMMYFUNCTION("""COMPUTED_VALUE"""),"Trasmesso")</f>
        <v>Trasmesso</v>
      </c>
      <c r="D266" s="3" t="str">
        <f ca="1">IFERROR(__xludf.DUMMYFUNCTION("""COMPUTED_VALUE"""),"eolico")</f>
        <v>eolico</v>
      </c>
      <c r="E266" s="4" t="str">
        <f ca="1">IFERROR(__xludf.DUMMYFUNCTION("""COMPUTED_VALUE"""),"230,4")</f>
        <v>230,4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4.25" x14ac:dyDescent="0.2">
      <c r="A267" s="5" t="str">
        <f ca="1">IFERROR(__xludf.DUMMYFUNCTION("""COMPUTED_VALUE"""),"TA")</f>
        <v>TA</v>
      </c>
      <c r="B267" s="5" t="str">
        <f ca="1">IFERROR(__xludf.DUMMYFUNCTION("""COMPUTED_VALUE"""),"Taranto")</f>
        <v>Taranto</v>
      </c>
      <c r="C267" s="5" t="str">
        <f ca="1">IFERROR(__xludf.DUMMYFUNCTION("""COMPUTED_VALUE"""),"Trasmesso")</f>
        <v>Trasmesso</v>
      </c>
      <c r="D267" s="5" t="str">
        <f ca="1">IFERROR(__xludf.DUMMYFUNCTION("""COMPUTED_VALUE"""),"eolico")</f>
        <v>eolico</v>
      </c>
      <c r="E267" s="6" t="str">
        <f ca="1">IFERROR(__xludf.DUMMYFUNCTION("""COMPUTED_VALUE"""),"100,2")</f>
        <v>100,2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4.25" x14ac:dyDescent="0.2">
      <c r="A268" s="3" t="str">
        <f ca="1">IFERROR(__xludf.DUMMYFUNCTION("""COMPUTED_VALUE"""),"FG")</f>
        <v>FG</v>
      </c>
      <c r="B268" s="3" t="str">
        <f ca="1">IFERROR(__xludf.DUMMYFUNCTION("""COMPUTED_VALUE"""),"San Severo")</f>
        <v>San Severo</v>
      </c>
      <c r="C268" s="3" t="str">
        <f ca="1">IFERROR(__xludf.DUMMYFUNCTION("""COMPUTED_VALUE"""),"Trasmesso")</f>
        <v>Trasmesso</v>
      </c>
      <c r="D268" s="3" t="str">
        <f ca="1">IFERROR(__xludf.DUMMYFUNCTION("""COMPUTED_VALUE"""),"agrivoltaico")</f>
        <v>agrivoltaico</v>
      </c>
      <c r="E268" s="4" t="str">
        <f ca="1">IFERROR(__xludf.DUMMYFUNCTION("""COMPUTED_VALUE"""),"22")</f>
        <v>22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4.25" x14ac:dyDescent="0.2">
      <c r="A269" s="5" t="str">
        <f ca="1">IFERROR(__xludf.DUMMYFUNCTION("""COMPUTED_VALUE"""),"FG")</f>
        <v>FG</v>
      </c>
      <c r="B269" s="5" t="str">
        <f ca="1">IFERROR(__xludf.DUMMYFUNCTION("""COMPUTED_VALUE"""),"Apricena")</f>
        <v>Apricena</v>
      </c>
      <c r="C269" s="5" t="str">
        <f ca="1">IFERROR(__xludf.DUMMYFUNCTION("""COMPUTED_VALUE"""),"Trasmesso")</f>
        <v>Trasmesso</v>
      </c>
      <c r="D269" s="5" t="str">
        <f ca="1">IFERROR(__xludf.DUMMYFUNCTION("""COMPUTED_VALUE"""),"agrivoltaico")</f>
        <v>agrivoltaico</v>
      </c>
      <c r="E269" s="6" t="str">
        <f ca="1">IFERROR(__xludf.DUMMYFUNCTION("""COMPUTED_VALUE"""),"83,62")</f>
        <v>83,62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4.25" x14ac:dyDescent="0.2">
      <c r="A270" s="3" t="str">
        <f ca="1">IFERROR(__xludf.DUMMYFUNCTION("""COMPUTED_VALUE"""),"FG")</f>
        <v>FG</v>
      </c>
      <c r="B270" s="3" t="str">
        <f ca="1">IFERROR(__xludf.DUMMYFUNCTION("""COMPUTED_VALUE"""),"Manfredonia")</f>
        <v>Manfredonia</v>
      </c>
      <c r="C270" s="3" t="str">
        <f ca="1">IFERROR(__xludf.DUMMYFUNCTION("""COMPUTED_VALUE"""),"Trasmesso")</f>
        <v>Trasmesso</v>
      </c>
      <c r="D270" s="3" t="str">
        <f ca="1">IFERROR(__xludf.DUMMYFUNCTION("""COMPUTED_VALUE"""),"agrivoltaico")</f>
        <v>agrivoltaico</v>
      </c>
      <c r="E270" s="4" t="str">
        <f ca="1">IFERROR(__xludf.DUMMYFUNCTION("""COMPUTED_VALUE"""),"49,248")</f>
        <v>49,248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4.25" x14ac:dyDescent="0.2">
      <c r="A271" s="5" t="str">
        <f ca="1">IFERROR(__xludf.DUMMYFUNCTION("""COMPUTED_VALUE"""),"BA")</f>
        <v>BA</v>
      </c>
      <c r="B271" s="5" t="str">
        <f ca="1">IFERROR(__xludf.DUMMYFUNCTION("""COMPUTED_VALUE"""),"Santeramo in Colle")</f>
        <v>Santeramo in Colle</v>
      </c>
      <c r="C271" s="5" t="str">
        <f ca="1">IFERROR(__xludf.DUMMYFUNCTION("""COMPUTED_VALUE"""),"Trasmesso")</f>
        <v>Trasmesso</v>
      </c>
      <c r="D271" s="5" t="str">
        <f ca="1">IFERROR(__xludf.DUMMYFUNCTION("""COMPUTED_VALUE"""),"fotovoltaico")</f>
        <v>fotovoltaico</v>
      </c>
      <c r="E271" s="6" t="str">
        <f ca="1">IFERROR(__xludf.DUMMYFUNCTION("""COMPUTED_VALUE"""),"27,09")</f>
        <v>27,09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4.25" x14ac:dyDescent="0.2">
      <c r="A272" s="3" t="str">
        <f ca="1">IFERROR(__xludf.DUMMYFUNCTION("""COMPUTED_VALUE"""),"BA")</f>
        <v>BA</v>
      </c>
      <c r="B272" s="3" t="str">
        <f ca="1">IFERROR(__xludf.DUMMYFUNCTION("""COMPUTED_VALUE"""),"Conversano")</f>
        <v>Conversano</v>
      </c>
      <c r="C272" s="3" t="str">
        <f ca="1">IFERROR(__xludf.DUMMYFUNCTION("""COMPUTED_VALUE"""),"Trasmesso")</f>
        <v>Trasmesso</v>
      </c>
      <c r="D272" s="3" t="str">
        <f ca="1">IFERROR(__xludf.DUMMYFUNCTION("""COMPUTED_VALUE"""),"eolico")</f>
        <v>eolico</v>
      </c>
      <c r="E272" s="4" t="str">
        <f ca="1">IFERROR(__xludf.DUMMYFUNCTION("""COMPUTED_VALUE"""),"64,8")</f>
        <v>64,8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4.25" x14ac:dyDescent="0.2">
      <c r="A273" s="5" t="str">
        <f ca="1">IFERROR(__xludf.DUMMYFUNCTION("""COMPUTED_VALUE"""),"FG")</f>
        <v>FG</v>
      </c>
      <c r="B273" s="5" t="str">
        <f ca="1">IFERROR(__xludf.DUMMYFUNCTION("""COMPUTED_VALUE"""),"Troia")</f>
        <v>Troia</v>
      </c>
      <c r="C273" s="5" t="str">
        <f ca="1">IFERROR(__xludf.DUMMYFUNCTION("""COMPUTED_VALUE"""),"Trasmesso")</f>
        <v>Trasmesso</v>
      </c>
      <c r="D273" s="5" t="str">
        <f ca="1">IFERROR(__xludf.DUMMYFUNCTION("""COMPUTED_VALUE"""),"agrivoltaico")</f>
        <v>agrivoltaico</v>
      </c>
      <c r="E273" s="6" t="str">
        <f ca="1">IFERROR(__xludf.DUMMYFUNCTION("""COMPUTED_VALUE"""),"227,42")</f>
        <v>227,42</v>
      </c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4.25" x14ac:dyDescent="0.2">
      <c r="A274" s="3" t="str">
        <f ca="1">IFERROR(__xludf.DUMMYFUNCTION("""COMPUTED_VALUE"""),"FG")</f>
        <v>FG</v>
      </c>
      <c r="B274" s="3" t="str">
        <f ca="1">IFERROR(__xludf.DUMMYFUNCTION("""COMPUTED_VALUE"""),"San Severo")</f>
        <v>San Severo</v>
      </c>
      <c r="C274" s="3" t="str">
        <f ca="1">IFERROR(__xludf.DUMMYFUNCTION("""COMPUTED_VALUE"""),"Trasmesso")</f>
        <v>Trasmesso</v>
      </c>
      <c r="D274" s="3" t="str">
        <f ca="1">IFERROR(__xludf.DUMMYFUNCTION("""COMPUTED_VALUE"""),"agrivoltaico")</f>
        <v>agrivoltaico</v>
      </c>
      <c r="E274" s="4" t="str">
        <f ca="1">IFERROR(__xludf.DUMMYFUNCTION("""COMPUTED_VALUE"""),"51")</f>
        <v>51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4.25" x14ac:dyDescent="0.2">
      <c r="A275" s="5" t="str">
        <f ca="1">IFERROR(__xludf.DUMMYFUNCTION("""COMPUTED_VALUE"""),"FG")</f>
        <v>FG</v>
      </c>
      <c r="B275" s="5" t="str">
        <f ca="1">IFERROR(__xludf.DUMMYFUNCTION("""COMPUTED_VALUE"""),"Candela")</f>
        <v>Candela</v>
      </c>
      <c r="C275" s="5" t="str">
        <f ca="1">IFERROR(__xludf.DUMMYFUNCTION("""COMPUTED_VALUE"""),"Trasmesso")</f>
        <v>Trasmesso</v>
      </c>
      <c r="D275" s="5" t="str">
        <f ca="1">IFERROR(__xludf.DUMMYFUNCTION("""COMPUTED_VALUE"""),"agrivoltaico")</f>
        <v>agrivoltaico</v>
      </c>
      <c r="E275" s="6" t="str">
        <f ca="1">IFERROR(__xludf.DUMMYFUNCTION("""COMPUTED_VALUE"""),"39,5")</f>
        <v>39,5</v>
      </c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4.25" x14ac:dyDescent="0.2">
      <c r="A276" s="3" t="str">
        <f ca="1">IFERROR(__xludf.DUMMYFUNCTION("""COMPUTED_VALUE"""),"TA")</f>
        <v>TA</v>
      </c>
      <c r="B276" s="3" t="str">
        <f ca="1">IFERROR(__xludf.DUMMYFUNCTION("""COMPUTED_VALUE"""),"Castellaneta")</f>
        <v>Castellaneta</v>
      </c>
      <c r="C276" s="3" t="str">
        <f ca="1">IFERROR(__xludf.DUMMYFUNCTION("""COMPUTED_VALUE"""),"Trasmesso")</f>
        <v>Trasmesso</v>
      </c>
      <c r="D276" s="3" t="str">
        <f ca="1">IFERROR(__xludf.DUMMYFUNCTION("""COMPUTED_VALUE"""),"agrivoltaico")</f>
        <v>agrivoltaico</v>
      </c>
      <c r="E276" s="4" t="str">
        <f ca="1">IFERROR(__xludf.DUMMYFUNCTION("""COMPUTED_VALUE"""),"26,64")</f>
        <v>26,64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4.25" x14ac:dyDescent="0.2">
      <c r="A277" s="5" t="str">
        <f ca="1">IFERROR(__xludf.DUMMYFUNCTION("""COMPUTED_VALUE"""),"FG")</f>
        <v>FG</v>
      </c>
      <c r="B277" s="5" t="str">
        <f ca="1">IFERROR(__xludf.DUMMYFUNCTION("""COMPUTED_VALUE"""),"San Severo")</f>
        <v>San Severo</v>
      </c>
      <c r="C277" s="5" t="str">
        <f ca="1">IFERROR(__xludf.DUMMYFUNCTION("""COMPUTED_VALUE"""),"Trasmesso")</f>
        <v>Trasmesso</v>
      </c>
      <c r="D277" s="5" t="str">
        <f ca="1">IFERROR(__xludf.DUMMYFUNCTION("""COMPUTED_VALUE"""),"agrivoltaico")</f>
        <v>agrivoltaico</v>
      </c>
      <c r="E277" s="6" t="str">
        <f ca="1">IFERROR(__xludf.DUMMYFUNCTION("""COMPUTED_VALUE"""),"25,797")</f>
        <v>25,797</v>
      </c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4.25" x14ac:dyDescent="0.2">
      <c r="A278" s="3" t="str">
        <f ca="1">IFERROR(__xludf.DUMMYFUNCTION("""COMPUTED_VALUE"""),"BR")</f>
        <v>BR</v>
      </c>
      <c r="B278" s="3" t="str">
        <f ca="1">IFERROR(__xludf.DUMMYFUNCTION("""COMPUTED_VALUE"""),"Latiano")</f>
        <v>Latiano</v>
      </c>
      <c r="C278" s="3" t="str">
        <f ca="1">IFERROR(__xludf.DUMMYFUNCTION("""COMPUTED_VALUE"""),"Chiuso")</f>
        <v>Chiuso</v>
      </c>
      <c r="D278" s="3" t="str">
        <f ca="1">IFERROR(__xludf.DUMMYFUNCTION("""COMPUTED_VALUE"""),"agrivoltaico")</f>
        <v>agrivoltaico</v>
      </c>
      <c r="E278" s="4" t="str">
        <f ca="1">IFERROR(__xludf.DUMMYFUNCTION("""COMPUTED_VALUE"""),"21,09")</f>
        <v>21,09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4.25" x14ac:dyDescent="0.2">
      <c r="A279" s="5" t="str">
        <f ca="1">IFERROR(__xludf.DUMMYFUNCTION("""COMPUTED_VALUE"""),"FG")</f>
        <v>FG</v>
      </c>
      <c r="B279" s="5" t="str">
        <f ca="1">IFERROR(__xludf.DUMMYFUNCTION("""COMPUTED_VALUE"""),"Apricena")</f>
        <v>Apricena</v>
      </c>
      <c r="C279" s="5" t="str">
        <f ca="1">IFERROR(__xludf.DUMMYFUNCTION("""COMPUTED_VALUE"""),"Chiuso")</f>
        <v>Chiuso</v>
      </c>
      <c r="D279" s="5" t="str">
        <f ca="1">IFERROR(__xludf.DUMMYFUNCTION("""COMPUTED_VALUE"""),"agrivoltaico")</f>
        <v>agrivoltaico</v>
      </c>
      <c r="E279" s="6" t="str">
        <f ca="1">IFERROR(__xludf.DUMMYFUNCTION("""COMPUTED_VALUE"""),"88,53")</f>
        <v>88,53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4.25" x14ac:dyDescent="0.2">
      <c r="A280" s="3" t="str">
        <f ca="1">IFERROR(__xludf.DUMMYFUNCTION("""COMPUTED_VALUE"""),"TA")</f>
        <v>TA</v>
      </c>
      <c r="B280" s="3" t="str">
        <f ca="1">IFERROR(__xludf.DUMMYFUNCTION("""COMPUTED_VALUE"""),"Taranto")</f>
        <v>Taranto</v>
      </c>
      <c r="C280" s="3" t="str">
        <f ca="1">IFERROR(__xludf.DUMMYFUNCTION("""COMPUTED_VALUE"""),"Trasmesso")</f>
        <v>Trasmesso</v>
      </c>
      <c r="D280" s="3" t="str">
        <f ca="1">IFERROR(__xludf.DUMMYFUNCTION("""COMPUTED_VALUE"""),"fotovoltaico")</f>
        <v>fotovoltaico</v>
      </c>
      <c r="E280" s="4" t="str">
        <f ca="1">IFERROR(__xludf.DUMMYFUNCTION("""COMPUTED_VALUE"""),"50")</f>
        <v>50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4.25" x14ac:dyDescent="0.2">
      <c r="A281" s="5" t="str">
        <f ca="1">IFERROR(__xludf.DUMMYFUNCTION("""COMPUTED_VALUE"""),"BR")</f>
        <v>BR</v>
      </c>
      <c r="B281" s="5" t="str">
        <f ca="1">IFERROR(__xludf.DUMMYFUNCTION("""COMPUTED_VALUE"""),"Brindisi")</f>
        <v>Brindisi</v>
      </c>
      <c r="C281" s="5" t="str">
        <f ca="1">IFERROR(__xludf.DUMMYFUNCTION("""COMPUTED_VALUE"""),"Trasmesso")</f>
        <v>Trasmesso</v>
      </c>
      <c r="D281" s="5" t="str">
        <f ca="1">IFERROR(__xludf.DUMMYFUNCTION("""COMPUTED_VALUE"""),"agrivoltaico")</f>
        <v>agrivoltaico</v>
      </c>
      <c r="E281" s="6" t="str">
        <f ca="1">IFERROR(__xludf.DUMMYFUNCTION("""COMPUTED_VALUE"""),"25")</f>
        <v>25</v>
      </c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4.25" x14ac:dyDescent="0.2">
      <c r="A282" s="3" t="str">
        <f ca="1">IFERROR(__xludf.DUMMYFUNCTION("""COMPUTED_VALUE"""),"BT")</f>
        <v>BT</v>
      </c>
      <c r="B282" s="3" t="str">
        <f ca="1">IFERROR(__xludf.DUMMYFUNCTION("""COMPUTED_VALUE"""),"Spinazzola")</f>
        <v>Spinazzola</v>
      </c>
      <c r="C282" s="3" t="str">
        <f ca="1">IFERROR(__xludf.DUMMYFUNCTION("""COMPUTED_VALUE"""),"Trasmesso")</f>
        <v>Trasmesso</v>
      </c>
      <c r="D282" s="3" t="str">
        <f ca="1">IFERROR(__xludf.DUMMYFUNCTION("""COMPUTED_VALUE"""),"agrivoltaico")</f>
        <v>agrivoltaico</v>
      </c>
      <c r="E282" s="4" t="str">
        <f ca="1">IFERROR(__xludf.DUMMYFUNCTION("""COMPUTED_VALUE"""),"29,57")</f>
        <v>29,57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4.25" x14ac:dyDescent="0.2">
      <c r="A283" s="5" t="str">
        <f ca="1">IFERROR(__xludf.DUMMYFUNCTION("""COMPUTED_VALUE"""),"BA")</f>
        <v>BA</v>
      </c>
      <c r="B283" s="5" t="str">
        <f ca="1">IFERROR(__xludf.DUMMYFUNCTION("""COMPUTED_VALUE"""),"Altamura")</f>
        <v>Altamura</v>
      </c>
      <c r="C283" s="5" t="str">
        <f ca="1">IFERROR(__xludf.DUMMYFUNCTION("""COMPUTED_VALUE"""),"Trasmesso")</f>
        <v>Trasmesso</v>
      </c>
      <c r="D283" s="5" t="str">
        <f ca="1">IFERROR(__xludf.DUMMYFUNCTION("""COMPUTED_VALUE"""),"agrivoltaico")</f>
        <v>agrivoltaico</v>
      </c>
      <c r="E283" s="6" t="str">
        <f ca="1">IFERROR(__xludf.DUMMYFUNCTION("""COMPUTED_VALUE"""),"32,06")</f>
        <v>32,06</v>
      </c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4.25" x14ac:dyDescent="0.2">
      <c r="A284" s="3" t="str">
        <f ca="1">IFERROR(__xludf.DUMMYFUNCTION("""COMPUTED_VALUE"""),"FG")</f>
        <v>FG</v>
      </c>
      <c r="B284" s="3" t="str">
        <f ca="1">IFERROR(__xludf.DUMMYFUNCTION("""COMPUTED_VALUE"""),"Lesina")</f>
        <v>Lesina</v>
      </c>
      <c r="C284" s="3" t="str">
        <f ca="1">IFERROR(__xludf.DUMMYFUNCTION("""COMPUTED_VALUE"""),"Trasmesso")</f>
        <v>Trasmesso</v>
      </c>
      <c r="D284" s="3" t="str">
        <f ca="1">IFERROR(__xludf.DUMMYFUNCTION("""COMPUTED_VALUE"""),"agrivoltaico")</f>
        <v>agrivoltaico</v>
      </c>
      <c r="E284" s="4" t="str">
        <f ca="1">IFERROR(__xludf.DUMMYFUNCTION("""COMPUTED_VALUE"""),"111,13")</f>
        <v>111,13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4.25" x14ac:dyDescent="0.2">
      <c r="A285" s="5" t="str">
        <f ca="1">IFERROR(__xludf.DUMMYFUNCTION("""COMPUTED_VALUE"""),"FG")</f>
        <v>FG</v>
      </c>
      <c r="B285" s="5" t="str">
        <f ca="1">IFERROR(__xludf.DUMMYFUNCTION("""COMPUTED_VALUE"""),"Ascoli Satriano")</f>
        <v>Ascoli Satriano</v>
      </c>
      <c r="C285" s="5" t="str">
        <f ca="1">IFERROR(__xludf.DUMMYFUNCTION("""COMPUTED_VALUE"""),"Trasmesso")</f>
        <v>Trasmesso</v>
      </c>
      <c r="D285" s="5" t="str">
        <f ca="1">IFERROR(__xludf.DUMMYFUNCTION("""COMPUTED_VALUE"""),"agrivoltaico")</f>
        <v>agrivoltaico</v>
      </c>
      <c r="E285" s="6" t="str">
        <f ca="1">IFERROR(__xludf.DUMMYFUNCTION("""COMPUTED_VALUE"""),"30,04")</f>
        <v>30,04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4.25" x14ac:dyDescent="0.2">
      <c r="A286" s="3" t="str">
        <f ca="1">IFERROR(__xludf.DUMMYFUNCTION("""COMPUTED_VALUE"""),"FG")</f>
        <v>FG</v>
      </c>
      <c r="B286" s="3" t="str">
        <f ca="1">IFERROR(__xludf.DUMMYFUNCTION("""COMPUTED_VALUE"""),"Foggia")</f>
        <v>Foggia</v>
      </c>
      <c r="C286" s="3" t="str">
        <f ca="1">IFERROR(__xludf.DUMMYFUNCTION("""COMPUTED_VALUE"""),"Trasmesso")</f>
        <v>Trasmesso</v>
      </c>
      <c r="D286" s="3" t="str">
        <f ca="1">IFERROR(__xludf.DUMMYFUNCTION("""COMPUTED_VALUE"""),"eolico")</f>
        <v>eolico</v>
      </c>
      <c r="E286" s="4" t="str">
        <f ca="1">IFERROR(__xludf.DUMMYFUNCTION("""COMPUTED_VALUE"""),"36")</f>
        <v>36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4.25" x14ac:dyDescent="0.2">
      <c r="A287" s="5" t="str">
        <f ca="1">IFERROR(__xludf.DUMMYFUNCTION("""COMPUTED_VALUE"""),"FG")</f>
        <v>FG</v>
      </c>
      <c r="B287" s="5" t="str">
        <f ca="1">IFERROR(__xludf.DUMMYFUNCTION("""COMPUTED_VALUE"""),"Foggia")</f>
        <v>Foggia</v>
      </c>
      <c r="C287" s="5" t="str">
        <f ca="1">IFERROR(__xludf.DUMMYFUNCTION("""COMPUTED_VALUE"""),"Trasmesso")</f>
        <v>Trasmesso</v>
      </c>
      <c r="D287" s="5" t="str">
        <f ca="1">IFERROR(__xludf.DUMMYFUNCTION("""COMPUTED_VALUE"""),"agrivoltaico")</f>
        <v>agrivoltaico</v>
      </c>
      <c r="E287" s="6" t="str">
        <f ca="1">IFERROR(__xludf.DUMMYFUNCTION("""COMPUTED_VALUE"""),"31,49")</f>
        <v>31,49</v>
      </c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4.25" x14ac:dyDescent="0.2">
      <c r="A288" s="3" t="str">
        <f ca="1">IFERROR(__xludf.DUMMYFUNCTION("""COMPUTED_VALUE"""),"LE")</f>
        <v>LE</v>
      </c>
      <c r="B288" s="3" t="str">
        <f ca="1">IFERROR(__xludf.DUMMYFUNCTION("""COMPUTED_VALUE"""),"Squinzano")</f>
        <v>Squinzano</v>
      </c>
      <c r="C288" s="3" t="str">
        <f ca="1">IFERROR(__xludf.DUMMYFUNCTION("""COMPUTED_VALUE"""),"Trasmesso")</f>
        <v>Trasmesso</v>
      </c>
      <c r="D288" s="3" t="str">
        <f ca="1">IFERROR(__xludf.DUMMYFUNCTION("""COMPUTED_VALUE"""),"agrivoltaico")</f>
        <v>agrivoltaico</v>
      </c>
      <c r="E288" s="4" t="str">
        <f ca="1">IFERROR(__xludf.DUMMYFUNCTION("""COMPUTED_VALUE"""),"40")</f>
        <v>40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4.25" x14ac:dyDescent="0.2">
      <c r="A289" s="5" t="str">
        <f ca="1">IFERROR(__xludf.DUMMYFUNCTION("""COMPUTED_VALUE"""),"LE")</f>
        <v>LE</v>
      </c>
      <c r="B289" s="5" t="str">
        <f ca="1">IFERROR(__xludf.DUMMYFUNCTION("""COMPUTED_VALUE"""),"Nardò")</f>
        <v>Nardò</v>
      </c>
      <c r="C289" s="5" t="str">
        <f ca="1">IFERROR(__xludf.DUMMYFUNCTION("""COMPUTED_VALUE"""),"Trasmesso")</f>
        <v>Trasmesso</v>
      </c>
      <c r="D289" s="5" t="str">
        <f ca="1">IFERROR(__xludf.DUMMYFUNCTION("""COMPUTED_VALUE"""),"agrivoltaico")</f>
        <v>agrivoltaico</v>
      </c>
      <c r="E289" s="6" t="str">
        <f ca="1">IFERROR(__xludf.DUMMYFUNCTION("""COMPUTED_VALUE"""),"24,3")</f>
        <v>24,3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4.25" x14ac:dyDescent="0.2">
      <c r="A290" s="3" t="str">
        <f ca="1">IFERROR(__xludf.DUMMYFUNCTION("""COMPUTED_VALUE"""),"FG")</f>
        <v>FG</v>
      </c>
      <c r="B290" s="3" t="str">
        <f ca="1">IFERROR(__xludf.DUMMYFUNCTION("""COMPUTED_VALUE"""),"San Giovanni Rotondo")</f>
        <v>San Giovanni Rotondo</v>
      </c>
      <c r="C290" s="3" t="str">
        <f ca="1">IFERROR(__xludf.DUMMYFUNCTION("""COMPUTED_VALUE"""),"Chiuso")</f>
        <v>Chiuso</v>
      </c>
      <c r="D290" s="3" t="str">
        <f ca="1">IFERROR(__xludf.DUMMYFUNCTION("""COMPUTED_VALUE"""),"agrivoltaico")</f>
        <v>agrivoltaico</v>
      </c>
      <c r="E290" s="4" t="str">
        <f ca="1">IFERROR(__xludf.DUMMYFUNCTION("""COMPUTED_VALUE"""),"78,4")</f>
        <v>78,4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4.25" x14ac:dyDescent="0.2">
      <c r="A291" s="5" t="str">
        <f ca="1">IFERROR(__xludf.DUMMYFUNCTION("""COMPUTED_VALUE"""),"FG")</f>
        <v>FG</v>
      </c>
      <c r="B291" s="5" t="str">
        <f ca="1">IFERROR(__xludf.DUMMYFUNCTION("""COMPUTED_VALUE"""),"Ascoli Satriano")</f>
        <v>Ascoli Satriano</v>
      </c>
      <c r="C291" s="5" t="str">
        <f ca="1">IFERROR(__xludf.DUMMYFUNCTION("""COMPUTED_VALUE"""),"Trasmesso")</f>
        <v>Trasmesso</v>
      </c>
      <c r="D291" s="5" t="str">
        <f ca="1">IFERROR(__xludf.DUMMYFUNCTION("""COMPUTED_VALUE"""),"agrivoltaico")</f>
        <v>agrivoltaico</v>
      </c>
      <c r="E291" s="6" t="str">
        <f ca="1">IFERROR(__xludf.DUMMYFUNCTION("""COMPUTED_VALUE"""),"41,28")</f>
        <v>41,28</v>
      </c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4.25" x14ac:dyDescent="0.2">
      <c r="A292" s="3" t="str">
        <f ca="1">IFERROR(__xludf.DUMMYFUNCTION("""COMPUTED_VALUE"""),"BT")</f>
        <v>BT</v>
      </c>
      <c r="B292" s="3" t="str">
        <f ca="1">IFERROR(__xludf.DUMMYFUNCTION("""COMPUTED_VALUE"""),"Trinitapoli")</f>
        <v>Trinitapoli</v>
      </c>
      <c r="C292" s="3" t="str">
        <f ca="1">IFERROR(__xludf.DUMMYFUNCTION("""COMPUTED_VALUE"""),"Trasmesso")</f>
        <v>Trasmesso</v>
      </c>
      <c r="D292" s="3" t="str">
        <f ca="1">IFERROR(__xludf.DUMMYFUNCTION("""COMPUTED_VALUE"""),"eolico")</f>
        <v>eolico</v>
      </c>
      <c r="E292" s="4" t="str">
        <f ca="1">IFERROR(__xludf.DUMMYFUNCTION("""COMPUTED_VALUE"""),"50,4")</f>
        <v>50,4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4.25" x14ac:dyDescent="0.2">
      <c r="A293" s="5" t="str">
        <f ca="1">IFERROR(__xludf.DUMMYFUNCTION("""COMPUTED_VALUE"""),"FG")</f>
        <v>FG</v>
      </c>
      <c r="B293" s="5" t="str">
        <f ca="1">IFERROR(__xludf.DUMMYFUNCTION("""COMPUTED_VALUE"""),"Troia")</f>
        <v>Troia</v>
      </c>
      <c r="C293" s="5" t="str">
        <f ca="1">IFERROR(__xludf.DUMMYFUNCTION("""COMPUTED_VALUE"""),"Trasmesso")</f>
        <v>Trasmesso</v>
      </c>
      <c r="D293" s="5" t="str">
        <f ca="1">IFERROR(__xludf.DUMMYFUNCTION("""COMPUTED_VALUE"""),"agrivoltaico")</f>
        <v>agrivoltaico</v>
      </c>
      <c r="E293" s="6" t="str">
        <f ca="1">IFERROR(__xludf.DUMMYFUNCTION("""COMPUTED_VALUE"""),"29,15")</f>
        <v>29,15</v>
      </c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4.25" x14ac:dyDescent="0.2">
      <c r="A294" s="3" t="str">
        <f ca="1">IFERROR(__xludf.DUMMYFUNCTION("""COMPUTED_VALUE"""),"BR")</f>
        <v>BR</v>
      </c>
      <c r="B294" s="3" t="str">
        <f ca="1">IFERROR(__xludf.DUMMYFUNCTION("""COMPUTED_VALUE"""),"Brindisi")</f>
        <v>Brindisi</v>
      </c>
      <c r="C294" s="3" t="str">
        <f ca="1">IFERROR(__xludf.DUMMYFUNCTION("""COMPUTED_VALUE"""),"Trasmesso")</f>
        <v>Trasmesso</v>
      </c>
      <c r="D294" s="3" t="str">
        <f ca="1">IFERROR(__xludf.DUMMYFUNCTION("""COMPUTED_VALUE"""),"agrivoltaico")</f>
        <v>agrivoltaico</v>
      </c>
      <c r="E294" s="4" t="str">
        <f ca="1">IFERROR(__xludf.DUMMYFUNCTION("""COMPUTED_VALUE"""),"39,87")</f>
        <v>39,87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4.25" x14ac:dyDescent="0.2">
      <c r="A295" s="5" t="str">
        <f ca="1">IFERROR(__xludf.DUMMYFUNCTION("""COMPUTED_VALUE"""),"BR")</f>
        <v>BR</v>
      </c>
      <c r="B295" s="5" t="str">
        <f ca="1">IFERROR(__xludf.DUMMYFUNCTION("""COMPUTED_VALUE"""),"Brindisi")</f>
        <v>Brindisi</v>
      </c>
      <c r="C295" s="5" t="str">
        <f ca="1">IFERROR(__xludf.DUMMYFUNCTION("""COMPUTED_VALUE"""),"Trasmesso")</f>
        <v>Trasmesso</v>
      </c>
      <c r="D295" s="5" t="str">
        <f ca="1">IFERROR(__xludf.DUMMYFUNCTION("""COMPUTED_VALUE"""),"agrivoltaico")</f>
        <v>agrivoltaico</v>
      </c>
      <c r="E295" s="6" t="str">
        <f ca="1">IFERROR(__xludf.DUMMYFUNCTION("""COMPUTED_VALUE"""),"22,48")</f>
        <v>22,48</v>
      </c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4.25" x14ac:dyDescent="0.2">
      <c r="A296" s="3" t="str">
        <f ca="1">IFERROR(__xludf.DUMMYFUNCTION("""COMPUTED_VALUE"""),"BA")</f>
        <v>BA</v>
      </c>
      <c r="B296" s="3" t="str">
        <f ca="1">IFERROR(__xludf.DUMMYFUNCTION("""COMPUTED_VALUE"""),"Gravina in Puglia")</f>
        <v>Gravina in Puglia</v>
      </c>
      <c r="C296" s="3" t="str">
        <f ca="1">IFERROR(__xludf.DUMMYFUNCTION("""COMPUTED_VALUE"""),"Trasmesso")</f>
        <v>Trasmesso</v>
      </c>
      <c r="D296" s="3" t="str">
        <f ca="1">IFERROR(__xludf.DUMMYFUNCTION("""COMPUTED_VALUE"""),"agrivoltaico")</f>
        <v>agrivoltaico</v>
      </c>
      <c r="E296" s="4" t="str">
        <f ca="1">IFERROR(__xludf.DUMMYFUNCTION("""COMPUTED_VALUE"""),"39,19")</f>
        <v>39,19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4.25" x14ac:dyDescent="0.2">
      <c r="A297" s="5" t="str">
        <f ca="1">IFERROR(__xludf.DUMMYFUNCTION("""COMPUTED_VALUE"""),"BA")</f>
        <v>BA</v>
      </c>
      <c r="B297" s="5" t="str">
        <f ca="1">IFERROR(__xludf.DUMMYFUNCTION("""COMPUTED_VALUE"""),"Acquaviva delle Fonti")</f>
        <v>Acquaviva delle Fonti</v>
      </c>
      <c r="C297" s="5" t="str">
        <f ca="1">IFERROR(__xludf.DUMMYFUNCTION("""COMPUTED_VALUE"""),"Trasmesso")</f>
        <v>Trasmesso</v>
      </c>
      <c r="D297" s="5" t="str">
        <f ca="1">IFERROR(__xludf.DUMMYFUNCTION("""COMPUTED_VALUE"""),"agrivoltaico")</f>
        <v>agrivoltaico</v>
      </c>
      <c r="E297" s="6" t="str">
        <f ca="1">IFERROR(__xludf.DUMMYFUNCTION("""COMPUTED_VALUE"""),"44,86")</f>
        <v>44,86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4.25" x14ac:dyDescent="0.2">
      <c r="A298" s="3" t="str">
        <f ca="1">IFERROR(__xludf.DUMMYFUNCTION("""COMPUTED_VALUE"""),"TA")</f>
        <v>TA</v>
      </c>
      <c r="B298" s="3" t="str">
        <f ca="1">IFERROR(__xludf.DUMMYFUNCTION("""COMPUTED_VALUE"""),"Avetrana")</f>
        <v>Avetrana</v>
      </c>
      <c r="C298" s="3" t="str">
        <f ca="1">IFERROR(__xludf.DUMMYFUNCTION("""COMPUTED_VALUE"""),"Trasmesso")</f>
        <v>Trasmesso</v>
      </c>
      <c r="D298" s="3" t="str">
        <f ca="1">IFERROR(__xludf.DUMMYFUNCTION("""COMPUTED_VALUE"""),"eolico")</f>
        <v>eolico</v>
      </c>
      <c r="E298" s="4" t="str">
        <f ca="1">IFERROR(__xludf.DUMMYFUNCTION("""COMPUTED_VALUE"""),"31")</f>
        <v>31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4.25" x14ac:dyDescent="0.2">
      <c r="A299" s="5" t="str">
        <f ca="1">IFERROR(__xludf.DUMMYFUNCTION("""COMPUTED_VALUE"""),"TA")</f>
        <v>TA</v>
      </c>
      <c r="B299" s="5" t="str">
        <f ca="1">IFERROR(__xludf.DUMMYFUNCTION("""COMPUTED_VALUE"""),"Taranto")</f>
        <v>Taranto</v>
      </c>
      <c r="C299" s="5" t="str">
        <f ca="1">IFERROR(__xludf.DUMMYFUNCTION("""COMPUTED_VALUE"""),"Trasmesso")</f>
        <v>Trasmesso</v>
      </c>
      <c r="D299" s="5" t="str">
        <f ca="1">IFERROR(__xludf.DUMMYFUNCTION("""COMPUTED_VALUE"""),"eolico")</f>
        <v>eolico</v>
      </c>
      <c r="E299" s="6" t="str">
        <f ca="1">IFERROR(__xludf.DUMMYFUNCTION("""COMPUTED_VALUE"""),"58")</f>
        <v>58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4.25" x14ac:dyDescent="0.2">
      <c r="A300" s="3" t="str">
        <f ca="1">IFERROR(__xludf.DUMMYFUNCTION("""COMPUTED_VALUE"""),"FG")</f>
        <v>FG</v>
      </c>
      <c r="B300" s="3" t="str">
        <f ca="1">IFERROR(__xludf.DUMMYFUNCTION("""COMPUTED_VALUE"""),"Foggia")</f>
        <v>Foggia</v>
      </c>
      <c r="C300" s="3" t="str">
        <f ca="1">IFERROR(__xludf.DUMMYFUNCTION("""COMPUTED_VALUE"""),"Trasmesso")</f>
        <v>Trasmesso</v>
      </c>
      <c r="D300" s="3" t="str">
        <f ca="1">IFERROR(__xludf.DUMMYFUNCTION("""COMPUTED_VALUE"""),"agrivoltaico")</f>
        <v>agrivoltaico</v>
      </c>
      <c r="E300" s="4" t="str">
        <f ca="1">IFERROR(__xludf.DUMMYFUNCTION("""COMPUTED_VALUE"""),"33,406")</f>
        <v>33,406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4.25" x14ac:dyDescent="0.2">
      <c r="A301" s="5" t="str">
        <f ca="1">IFERROR(__xludf.DUMMYFUNCTION("""COMPUTED_VALUE"""),"FG")</f>
        <v>FG</v>
      </c>
      <c r="B301" s="5" t="str">
        <f ca="1">IFERROR(__xludf.DUMMYFUNCTION("""COMPUTED_VALUE"""),"Cerignola")</f>
        <v>Cerignola</v>
      </c>
      <c r="C301" s="5" t="str">
        <f ca="1">IFERROR(__xludf.DUMMYFUNCTION("""COMPUTED_VALUE"""),"Trasmesso")</f>
        <v>Trasmesso</v>
      </c>
      <c r="D301" s="5" t="str">
        <f ca="1">IFERROR(__xludf.DUMMYFUNCTION("""COMPUTED_VALUE"""),"agrivoltaico")</f>
        <v>agrivoltaico</v>
      </c>
      <c r="E301" s="6" t="str">
        <f ca="1">IFERROR(__xludf.DUMMYFUNCTION("""COMPUTED_VALUE"""),"42,06")</f>
        <v>42,06</v>
      </c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4.25" x14ac:dyDescent="0.2">
      <c r="A302" s="3" t="str">
        <f ca="1">IFERROR(__xludf.DUMMYFUNCTION("""COMPUTED_VALUE"""),"FG")</f>
        <v>FG</v>
      </c>
      <c r="B302" s="3" t="str">
        <f ca="1">IFERROR(__xludf.DUMMYFUNCTION("""COMPUTED_VALUE"""),"Troia")</f>
        <v>Troia</v>
      </c>
      <c r="C302" s="3" t="str">
        <f ca="1">IFERROR(__xludf.DUMMYFUNCTION("""COMPUTED_VALUE"""),"Trasmesso")</f>
        <v>Trasmesso</v>
      </c>
      <c r="D302" s="3" t="str">
        <f ca="1">IFERROR(__xludf.DUMMYFUNCTION("""COMPUTED_VALUE"""),"agrivoltaico")</f>
        <v>agrivoltaico</v>
      </c>
      <c r="E302" s="4" t="str">
        <f ca="1">IFERROR(__xludf.DUMMYFUNCTION("""COMPUTED_VALUE"""),"32,62")</f>
        <v>32,62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4.25" x14ac:dyDescent="0.2">
      <c r="A303" s="5" t="str">
        <f ca="1">IFERROR(__xludf.DUMMYFUNCTION("""COMPUTED_VALUE"""),"FG")</f>
        <v>FG</v>
      </c>
      <c r="B303" s="5" t="str">
        <f ca="1">IFERROR(__xludf.DUMMYFUNCTION("""COMPUTED_VALUE"""),"San Giovanni Rotondo")</f>
        <v>San Giovanni Rotondo</v>
      </c>
      <c r="C303" s="5" t="str">
        <f ca="1">IFERROR(__xludf.DUMMYFUNCTION("""COMPUTED_VALUE"""),"Trasmesso")</f>
        <v>Trasmesso</v>
      </c>
      <c r="D303" s="5" t="str">
        <f ca="1">IFERROR(__xludf.DUMMYFUNCTION("""COMPUTED_VALUE"""),"agrivoltaico")</f>
        <v>agrivoltaico</v>
      </c>
      <c r="E303" s="6" t="str">
        <f ca="1">IFERROR(__xludf.DUMMYFUNCTION("""COMPUTED_VALUE"""),"55")</f>
        <v>55</v>
      </c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4.25" x14ac:dyDescent="0.2">
      <c r="A304" s="3" t="str">
        <f ca="1">IFERROR(__xludf.DUMMYFUNCTION("""COMPUTED_VALUE"""),"FG")</f>
        <v>FG</v>
      </c>
      <c r="B304" s="3" t="str">
        <f ca="1">IFERROR(__xludf.DUMMYFUNCTION("""COMPUTED_VALUE"""),"Anzano di Puglia")</f>
        <v>Anzano di Puglia</v>
      </c>
      <c r="C304" s="3" t="str">
        <f ca="1">IFERROR(__xludf.DUMMYFUNCTION("""COMPUTED_VALUE"""),"Trasmesso")</f>
        <v>Trasmesso</v>
      </c>
      <c r="D304" s="3" t="str">
        <f ca="1">IFERROR(__xludf.DUMMYFUNCTION("""COMPUTED_VALUE"""),"eolico")</f>
        <v>eolico</v>
      </c>
      <c r="E304" s="4" t="str">
        <f ca="1">IFERROR(__xludf.DUMMYFUNCTION("""COMPUTED_VALUE"""),"36")</f>
        <v>36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4.25" x14ac:dyDescent="0.2">
      <c r="A305" s="5" t="str">
        <f ca="1">IFERROR(__xludf.DUMMYFUNCTION("""COMPUTED_VALUE"""),"FG")</f>
        <v>FG</v>
      </c>
      <c r="B305" s="5" t="str">
        <f ca="1">IFERROR(__xludf.DUMMYFUNCTION("""COMPUTED_VALUE"""),"Lucera")</f>
        <v>Lucera</v>
      </c>
      <c r="C305" s="5" t="str">
        <f ca="1">IFERROR(__xludf.DUMMYFUNCTION("""COMPUTED_VALUE"""),"Trasmesso")</f>
        <v>Trasmesso</v>
      </c>
      <c r="D305" s="5" t="str">
        <f ca="1">IFERROR(__xludf.DUMMYFUNCTION("""COMPUTED_VALUE"""),"agrivoltaico")</f>
        <v>agrivoltaico</v>
      </c>
      <c r="E305" s="6" t="str">
        <f ca="1">IFERROR(__xludf.DUMMYFUNCTION("""COMPUTED_VALUE"""),"36,7")</f>
        <v>36,7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4.25" x14ac:dyDescent="0.2">
      <c r="A306" s="3" t="str">
        <f ca="1">IFERROR(__xludf.DUMMYFUNCTION("""COMPUTED_VALUE"""),"TA")</f>
        <v>TA</v>
      </c>
      <c r="B306" s="3" t="str">
        <f ca="1">IFERROR(__xludf.DUMMYFUNCTION("""COMPUTED_VALUE"""),"Laterza")</f>
        <v>Laterza</v>
      </c>
      <c r="C306" s="3" t="str">
        <f ca="1">IFERROR(__xludf.DUMMYFUNCTION("""COMPUTED_VALUE"""),"Trasmesso")</f>
        <v>Trasmesso</v>
      </c>
      <c r="D306" s="3" t="str">
        <f ca="1">IFERROR(__xludf.DUMMYFUNCTION("""COMPUTED_VALUE"""),"eolico")</f>
        <v>eolico</v>
      </c>
      <c r="E306" s="4" t="str">
        <f ca="1">IFERROR(__xludf.DUMMYFUNCTION("""COMPUTED_VALUE"""),"132")</f>
        <v>132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4.25" x14ac:dyDescent="0.2">
      <c r="A307" s="5" t="str">
        <f ca="1">IFERROR(__xludf.DUMMYFUNCTION("""COMPUTED_VALUE"""),"FG")</f>
        <v>FG</v>
      </c>
      <c r="B307" s="5" t="str">
        <f ca="1">IFERROR(__xludf.DUMMYFUNCTION("""COMPUTED_VALUE"""),"Manfredonia")</f>
        <v>Manfredonia</v>
      </c>
      <c r="C307" s="5" t="str">
        <f ca="1">IFERROR(__xludf.DUMMYFUNCTION("""COMPUTED_VALUE"""),"Trasmesso")</f>
        <v>Trasmesso</v>
      </c>
      <c r="D307" s="5" t="str">
        <f ca="1">IFERROR(__xludf.DUMMYFUNCTION("""COMPUTED_VALUE"""),"eolico")</f>
        <v>eolico</v>
      </c>
      <c r="E307" s="6" t="str">
        <f ca="1">IFERROR(__xludf.DUMMYFUNCTION("""COMPUTED_VALUE"""),"73,2")</f>
        <v>73,2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4.25" x14ac:dyDescent="0.2">
      <c r="A308" s="3" t="str">
        <f ca="1">IFERROR(__xludf.DUMMYFUNCTION("""COMPUTED_VALUE"""),"FG")</f>
        <v>FG</v>
      </c>
      <c r="B308" s="3" t="str">
        <f ca="1">IFERROR(__xludf.DUMMYFUNCTION("""COMPUTED_VALUE"""),"Serracapriola")</f>
        <v>Serracapriola</v>
      </c>
      <c r="C308" s="3" t="str">
        <f ca="1">IFERROR(__xludf.DUMMYFUNCTION("""COMPUTED_VALUE"""),"Trasmesso")</f>
        <v>Trasmesso</v>
      </c>
      <c r="D308" s="3" t="str">
        <f ca="1">IFERROR(__xludf.DUMMYFUNCTION("""COMPUTED_VALUE"""),"agrivoltaico")</f>
        <v>agrivoltaico</v>
      </c>
      <c r="E308" s="4" t="str">
        <f ca="1">IFERROR(__xludf.DUMMYFUNCTION("""COMPUTED_VALUE"""),"42,84")</f>
        <v>42,84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4.25" x14ac:dyDescent="0.2">
      <c r="A309" s="5" t="str">
        <f ca="1">IFERROR(__xludf.DUMMYFUNCTION("""COMPUTED_VALUE"""),"BA")</f>
        <v>BA</v>
      </c>
      <c r="B309" s="5" t="str">
        <f ca="1">IFERROR(__xludf.DUMMYFUNCTION("""COMPUTED_VALUE"""),"Turi")</f>
        <v>Turi</v>
      </c>
      <c r="C309" s="5" t="str">
        <f ca="1">IFERROR(__xludf.DUMMYFUNCTION("""COMPUTED_VALUE"""),"Trasmesso")</f>
        <v>Trasmesso</v>
      </c>
      <c r="D309" s="5" t="str">
        <f ca="1">IFERROR(__xludf.DUMMYFUNCTION("""COMPUTED_VALUE"""),"eolico")</f>
        <v>eolico</v>
      </c>
      <c r="E309" s="6" t="str">
        <f ca="1">IFERROR(__xludf.DUMMYFUNCTION("""COMPUTED_VALUE"""),"50,4")</f>
        <v>50,4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4.25" x14ac:dyDescent="0.2">
      <c r="A310" s="3" t="str">
        <f ca="1">IFERROR(__xludf.DUMMYFUNCTION("""COMPUTED_VALUE"""),"LE")</f>
        <v>LE</v>
      </c>
      <c r="B310" s="3" t="str">
        <f ca="1">IFERROR(__xludf.DUMMYFUNCTION("""COMPUTED_VALUE"""),"Galatina")</f>
        <v>Galatina</v>
      </c>
      <c r="C310" s="3" t="str">
        <f ca="1">IFERROR(__xludf.DUMMYFUNCTION("""COMPUTED_VALUE"""),"Trasmesso")</f>
        <v>Trasmesso</v>
      </c>
      <c r="D310" s="3" t="str">
        <f ca="1">IFERROR(__xludf.DUMMYFUNCTION("""COMPUTED_VALUE"""),"agrivoltaico")</f>
        <v>agrivoltaico</v>
      </c>
      <c r="E310" s="4" t="str">
        <f ca="1">IFERROR(__xludf.DUMMYFUNCTION("""COMPUTED_VALUE"""),"13")</f>
        <v>13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4.25" x14ac:dyDescent="0.2">
      <c r="A311" s="5" t="str">
        <f ca="1">IFERROR(__xludf.DUMMYFUNCTION("""COMPUTED_VALUE"""),"BR")</f>
        <v>BR</v>
      </c>
      <c r="B311" s="5" t="str">
        <f ca="1">IFERROR(__xludf.DUMMYFUNCTION("""COMPUTED_VALUE"""),"Brindisi")</f>
        <v>Brindisi</v>
      </c>
      <c r="C311" s="5" t="str">
        <f ca="1">IFERROR(__xludf.DUMMYFUNCTION("""COMPUTED_VALUE"""),"Trasmesso")</f>
        <v>Trasmesso</v>
      </c>
      <c r="D311" s="5" t="str">
        <f ca="1">IFERROR(__xludf.DUMMYFUNCTION("""COMPUTED_VALUE"""),"agrivoltaico")</f>
        <v>agrivoltaico</v>
      </c>
      <c r="E311" s="6" t="str">
        <f ca="1">IFERROR(__xludf.DUMMYFUNCTION("""COMPUTED_VALUE"""),"12,53")</f>
        <v>12,53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4.25" x14ac:dyDescent="0.2">
      <c r="A312" s="3" t="str">
        <f ca="1">IFERROR(__xludf.DUMMYFUNCTION("""COMPUTED_VALUE"""),"BR")</f>
        <v>BR</v>
      </c>
      <c r="B312" s="3" t="str">
        <f ca="1">IFERROR(__xludf.DUMMYFUNCTION("""COMPUTED_VALUE"""),"Brindisi")</f>
        <v>Brindisi</v>
      </c>
      <c r="C312" s="3" t="str">
        <f ca="1">IFERROR(__xludf.DUMMYFUNCTION("""COMPUTED_VALUE"""),"Trasmesso")</f>
        <v>Trasmesso</v>
      </c>
      <c r="D312" s="3" t="str">
        <f ca="1">IFERROR(__xludf.DUMMYFUNCTION("""COMPUTED_VALUE"""),"fotovoltaico")</f>
        <v>fotovoltaico</v>
      </c>
      <c r="E312" s="4" t="str">
        <f ca="1">IFERROR(__xludf.DUMMYFUNCTION("""COMPUTED_VALUE"""),"24,55")</f>
        <v>24,55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4.25" x14ac:dyDescent="0.2">
      <c r="A313" s="5" t="str">
        <f ca="1">IFERROR(__xludf.DUMMYFUNCTION("""COMPUTED_VALUE"""),"FG")</f>
        <v>FG</v>
      </c>
      <c r="B313" s="5" t="str">
        <f ca="1">IFERROR(__xludf.DUMMYFUNCTION("""COMPUTED_VALUE"""),"Ascoli Satriano")</f>
        <v>Ascoli Satriano</v>
      </c>
      <c r="C313" s="5" t="str">
        <f ca="1">IFERROR(__xludf.DUMMYFUNCTION("""COMPUTED_VALUE"""),"Trasmesso")</f>
        <v>Trasmesso</v>
      </c>
      <c r="D313" s="5" t="str">
        <f ca="1">IFERROR(__xludf.DUMMYFUNCTION("""COMPUTED_VALUE"""),"fotovoltaico")</f>
        <v>fotovoltaico</v>
      </c>
      <c r="E313" s="6" t="str">
        <f ca="1">IFERROR(__xludf.DUMMYFUNCTION("""COMPUTED_VALUE"""),"60,152")</f>
        <v>60,152</v>
      </c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4.25" x14ac:dyDescent="0.2">
      <c r="A314" s="3" t="str">
        <f ca="1">IFERROR(__xludf.DUMMYFUNCTION("""COMPUTED_VALUE"""),"TA")</f>
        <v>TA</v>
      </c>
      <c r="B314" s="3" t="str">
        <f ca="1">IFERROR(__xludf.DUMMYFUNCTION("""COMPUTED_VALUE"""),"Laterza")</f>
        <v>Laterza</v>
      </c>
      <c r="C314" s="3" t="str">
        <f ca="1">IFERROR(__xludf.DUMMYFUNCTION("""COMPUTED_VALUE"""),"Trasmesso")</f>
        <v>Trasmesso</v>
      </c>
      <c r="D314" s="3" t="str">
        <f ca="1">IFERROR(__xludf.DUMMYFUNCTION("""COMPUTED_VALUE"""),"eolico")</f>
        <v>eolico</v>
      </c>
      <c r="E314" s="4" t="str">
        <f ca="1">IFERROR(__xludf.DUMMYFUNCTION("""COMPUTED_VALUE"""),"111,6")</f>
        <v>111,6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4.25" x14ac:dyDescent="0.2">
      <c r="A315" s="5" t="str">
        <f ca="1">IFERROR(__xludf.DUMMYFUNCTION("""COMPUTED_VALUE"""),"BT")</f>
        <v>BT</v>
      </c>
      <c r="B315" s="5" t="str">
        <f ca="1">IFERROR(__xludf.DUMMYFUNCTION("""COMPUTED_VALUE"""),"Canosa di Puglia")</f>
        <v>Canosa di Puglia</v>
      </c>
      <c r="C315" s="5" t="str">
        <f ca="1">IFERROR(__xludf.DUMMYFUNCTION("""COMPUTED_VALUE"""),"Trasmesso")</f>
        <v>Trasmesso</v>
      </c>
      <c r="D315" s="5" t="str">
        <f ca="1">IFERROR(__xludf.DUMMYFUNCTION("""COMPUTED_VALUE"""),"eolico")</f>
        <v>eolico</v>
      </c>
      <c r="E315" s="6" t="str">
        <f ca="1">IFERROR(__xludf.DUMMYFUNCTION("""COMPUTED_VALUE"""),"57,6")</f>
        <v>57,6</v>
      </c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4.25" x14ac:dyDescent="0.2">
      <c r="A316" s="3" t="str">
        <f ca="1">IFERROR(__xludf.DUMMYFUNCTION("""COMPUTED_VALUE"""),"BR")</f>
        <v>BR</v>
      </c>
      <c r="B316" s="3" t="str">
        <f ca="1">IFERROR(__xludf.DUMMYFUNCTION("""COMPUTED_VALUE"""),"Brindisi")</f>
        <v>Brindisi</v>
      </c>
      <c r="C316" s="3" t="str">
        <f ca="1">IFERROR(__xludf.DUMMYFUNCTION("""COMPUTED_VALUE"""),"Trasmesso")</f>
        <v>Trasmesso</v>
      </c>
      <c r="D316" s="3" t="str">
        <f ca="1">IFERROR(__xludf.DUMMYFUNCTION("""COMPUTED_VALUE"""),"agrivoltaico")</f>
        <v>agrivoltaico</v>
      </c>
      <c r="E316" s="4" t="str">
        <f ca="1">IFERROR(__xludf.DUMMYFUNCTION("""COMPUTED_VALUE"""),"64,9")</f>
        <v>64,9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4.25" x14ac:dyDescent="0.2">
      <c r="A317" s="5" t="str">
        <f ca="1">IFERROR(__xludf.DUMMYFUNCTION("""COMPUTED_VALUE"""),"FG")</f>
        <v>FG</v>
      </c>
      <c r="B317" s="5" t="str">
        <f ca="1">IFERROR(__xludf.DUMMYFUNCTION("""COMPUTED_VALUE"""),"Foggia")</f>
        <v>Foggia</v>
      </c>
      <c r="C317" s="5" t="str">
        <f ca="1">IFERROR(__xludf.DUMMYFUNCTION("""COMPUTED_VALUE"""),"Trasmesso")</f>
        <v>Trasmesso</v>
      </c>
      <c r="D317" s="5" t="str">
        <f ca="1">IFERROR(__xludf.DUMMYFUNCTION("""COMPUTED_VALUE"""),"agrivoltaico")</f>
        <v>agrivoltaico</v>
      </c>
      <c r="E317" s="6" t="str">
        <f ca="1">IFERROR(__xludf.DUMMYFUNCTION("""COMPUTED_VALUE"""),"53,84")</f>
        <v>53,84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4.25" x14ac:dyDescent="0.2">
      <c r="A318" s="3" t="str">
        <f ca="1">IFERROR(__xludf.DUMMYFUNCTION("""COMPUTED_VALUE"""),"BR - TA")</f>
        <v>BR - TA</v>
      </c>
      <c r="B318" s="3" t="str">
        <f ca="1">IFERROR(__xludf.DUMMYFUNCTION("""COMPUTED_VALUE"""),"Francavilla Fontana")</f>
        <v>Francavilla Fontana</v>
      </c>
      <c r="C318" s="3" t="str">
        <f ca="1">IFERROR(__xludf.DUMMYFUNCTION("""COMPUTED_VALUE"""),"Trasmesso")</f>
        <v>Trasmesso</v>
      </c>
      <c r="D318" s="3" t="str">
        <f ca="1">IFERROR(__xludf.DUMMYFUNCTION("""COMPUTED_VALUE"""),"fotovoltaico")</f>
        <v>fotovoltaico</v>
      </c>
      <c r="E318" s="4" t="str">
        <f ca="1">IFERROR(__xludf.DUMMYFUNCTION("""COMPUTED_VALUE"""),"27,34")</f>
        <v>27,34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4.25" x14ac:dyDescent="0.2">
      <c r="A319" s="5" t="str">
        <f ca="1">IFERROR(__xludf.DUMMYFUNCTION("""COMPUTED_VALUE"""),"BA")</f>
        <v>BA</v>
      </c>
      <c r="B319" s="5" t="str">
        <f ca="1">IFERROR(__xludf.DUMMYFUNCTION("""COMPUTED_VALUE"""),"Gravina in Puglia")</f>
        <v>Gravina in Puglia</v>
      </c>
      <c r="C319" s="5" t="str">
        <f ca="1">IFERROR(__xludf.DUMMYFUNCTION("""COMPUTED_VALUE"""),"Trasmesso")</f>
        <v>Trasmesso</v>
      </c>
      <c r="D319" s="5" t="str">
        <f ca="1">IFERROR(__xludf.DUMMYFUNCTION("""COMPUTED_VALUE"""),"eolico")</f>
        <v>eolico</v>
      </c>
      <c r="E319" s="6" t="str">
        <f ca="1">IFERROR(__xludf.DUMMYFUNCTION("""COMPUTED_VALUE"""),"36")</f>
        <v>36</v>
      </c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4.25" x14ac:dyDescent="0.2">
      <c r="A320" s="3" t="str">
        <f ca="1">IFERROR(__xludf.DUMMYFUNCTION("""COMPUTED_VALUE"""),"LE")</f>
        <v>LE</v>
      </c>
      <c r="B320" s="3" t="str">
        <f ca="1">IFERROR(__xludf.DUMMYFUNCTION("""COMPUTED_VALUE"""),"Salice Salentino")</f>
        <v>Salice Salentino</v>
      </c>
      <c r="C320" s="3" t="str">
        <f ca="1">IFERROR(__xludf.DUMMYFUNCTION("""COMPUTED_VALUE"""),"Trasmesso")</f>
        <v>Trasmesso</v>
      </c>
      <c r="D320" s="3" t="str">
        <f ca="1">IFERROR(__xludf.DUMMYFUNCTION("""COMPUTED_VALUE"""),"eolico")</f>
        <v>eolico</v>
      </c>
      <c r="E320" s="4" t="str">
        <f ca="1">IFERROR(__xludf.DUMMYFUNCTION("""COMPUTED_VALUE"""),"33")</f>
        <v>33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4.25" x14ac:dyDescent="0.2">
      <c r="A321" s="5" t="str">
        <f ca="1">IFERROR(__xludf.DUMMYFUNCTION("""COMPUTED_VALUE"""),"BR")</f>
        <v>BR</v>
      </c>
      <c r="B321" s="5" t="str">
        <f ca="1">IFERROR(__xludf.DUMMYFUNCTION("""COMPUTED_VALUE"""),"Brindisi")</f>
        <v>Brindisi</v>
      </c>
      <c r="C321" s="5" t="str">
        <f ca="1">IFERROR(__xludf.DUMMYFUNCTION("""COMPUTED_VALUE"""),"Trasmesso")</f>
        <v>Trasmesso</v>
      </c>
      <c r="D321" s="5" t="str">
        <f ca="1">IFERROR(__xludf.DUMMYFUNCTION("""COMPUTED_VALUE"""),"agrivoltaico")</f>
        <v>agrivoltaico</v>
      </c>
      <c r="E321" s="6" t="str">
        <f ca="1">IFERROR(__xludf.DUMMYFUNCTION("""COMPUTED_VALUE"""),"27,308")</f>
        <v>27,308</v>
      </c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4.25" x14ac:dyDescent="0.2">
      <c r="A322" s="3" t="str">
        <f ca="1">IFERROR(__xludf.DUMMYFUNCTION("""COMPUTED_VALUE"""),"FG")</f>
        <v>FG</v>
      </c>
      <c r="B322" s="3" t="str">
        <f ca="1">IFERROR(__xludf.DUMMYFUNCTION("""COMPUTED_VALUE"""),"Manfredonia")</f>
        <v>Manfredonia</v>
      </c>
      <c r="C322" s="3" t="str">
        <f ca="1">IFERROR(__xludf.DUMMYFUNCTION("""COMPUTED_VALUE"""),"Trasmesso")</f>
        <v>Trasmesso</v>
      </c>
      <c r="D322" s="3" t="str">
        <f ca="1">IFERROR(__xludf.DUMMYFUNCTION("""COMPUTED_VALUE"""),"fotovoltaico")</f>
        <v>fotovoltaico</v>
      </c>
      <c r="E322" s="4" t="str">
        <f ca="1">IFERROR(__xludf.DUMMYFUNCTION("""COMPUTED_VALUE"""),"49,912")</f>
        <v>49,912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4.25" x14ac:dyDescent="0.2">
      <c r="A323" s="5" t="str">
        <f ca="1">IFERROR(__xludf.DUMMYFUNCTION("""COMPUTED_VALUE"""),"LE")</f>
        <v>LE</v>
      </c>
      <c r="B323" s="5" t="str">
        <f ca="1">IFERROR(__xludf.DUMMYFUNCTION("""COMPUTED_VALUE"""),"Guagnano")</f>
        <v>Guagnano</v>
      </c>
      <c r="C323" s="5" t="str">
        <f ca="1">IFERROR(__xludf.DUMMYFUNCTION("""COMPUTED_VALUE"""),"Trasmesso")</f>
        <v>Trasmesso</v>
      </c>
      <c r="D323" s="5" t="str">
        <f ca="1">IFERROR(__xludf.DUMMYFUNCTION("""COMPUTED_VALUE"""),"agrivoltaico")</f>
        <v>agrivoltaico</v>
      </c>
      <c r="E323" s="6" t="str">
        <f ca="1">IFERROR(__xludf.DUMMYFUNCTION("""COMPUTED_VALUE"""),"11,467")</f>
        <v>11,467</v>
      </c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4.25" x14ac:dyDescent="0.2">
      <c r="A324" s="3" t="str">
        <f ca="1">IFERROR(__xludf.DUMMYFUNCTION("""COMPUTED_VALUE"""),"FG")</f>
        <v>FG</v>
      </c>
      <c r="B324" s="3" t="str">
        <f ca="1">IFERROR(__xludf.DUMMYFUNCTION("""COMPUTED_VALUE"""),"Toria")</f>
        <v>Toria</v>
      </c>
      <c r="C324" s="3" t="str">
        <f ca="1">IFERROR(__xludf.DUMMYFUNCTION("""COMPUTED_VALUE"""),"Trasmesso")</f>
        <v>Trasmesso</v>
      </c>
      <c r="D324" s="3" t="str">
        <f ca="1">IFERROR(__xludf.DUMMYFUNCTION("""COMPUTED_VALUE"""),"eolico")</f>
        <v>eolico</v>
      </c>
      <c r="E324" s="4" t="str">
        <f ca="1">IFERROR(__xludf.DUMMYFUNCTION("""COMPUTED_VALUE"""),"50,4")</f>
        <v>50,4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4.25" x14ac:dyDescent="0.2">
      <c r="A325" s="5" t="str">
        <f ca="1">IFERROR(__xludf.DUMMYFUNCTION("""COMPUTED_VALUE"""),"FG")</f>
        <v>FG</v>
      </c>
      <c r="B325" s="5" t="str">
        <f ca="1">IFERROR(__xludf.DUMMYFUNCTION("""COMPUTED_VALUE"""),"Foggia")</f>
        <v>Foggia</v>
      </c>
      <c r="C325" s="5" t="str">
        <f ca="1">IFERROR(__xludf.DUMMYFUNCTION("""COMPUTED_VALUE"""),"Trasmesso")</f>
        <v>Trasmesso</v>
      </c>
      <c r="D325" s="5" t="str">
        <f ca="1">IFERROR(__xludf.DUMMYFUNCTION("""COMPUTED_VALUE"""),"agrivoltaico")</f>
        <v>agrivoltaico</v>
      </c>
      <c r="E325" s="6" t="str">
        <f ca="1">IFERROR(__xludf.DUMMYFUNCTION("""COMPUTED_VALUE"""),"32,5")</f>
        <v>32,5</v>
      </c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4.25" x14ac:dyDescent="0.2">
      <c r="A326" s="3" t="str">
        <f ca="1">IFERROR(__xludf.DUMMYFUNCTION("""COMPUTED_VALUE"""),"LE")</f>
        <v>LE</v>
      </c>
      <c r="B326" s="3" t="str">
        <f ca="1">IFERROR(__xludf.DUMMYFUNCTION("""COMPUTED_VALUE"""),"Guagnano")</f>
        <v>Guagnano</v>
      </c>
      <c r="C326" s="3" t="str">
        <f ca="1">IFERROR(__xludf.DUMMYFUNCTION("""COMPUTED_VALUE"""),"Trasmesso")</f>
        <v>Trasmesso</v>
      </c>
      <c r="D326" s="3" t="str">
        <f ca="1">IFERROR(__xludf.DUMMYFUNCTION("""COMPUTED_VALUE"""),"eolico")</f>
        <v>eolico</v>
      </c>
      <c r="E326" s="4" t="str">
        <f ca="1">IFERROR(__xludf.DUMMYFUNCTION("""COMPUTED_VALUE"""),"72")</f>
        <v>72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4.25" x14ac:dyDescent="0.2">
      <c r="A327" s="5" t="str">
        <f ca="1">IFERROR(__xludf.DUMMYFUNCTION("""COMPUTED_VALUE"""),"LE")</f>
        <v>LE</v>
      </c>
      <c r="B327" s="5" t="str">
        <f ca="1">IFERROR(__xludf.DUMMYFUNCTION("""COMPUTED_VALUE"""),"Nardò")</f>
        <v>Nardò</v>
      </c>
      <c r="C327" s="5" t="str">
        <f ca="1">IFERROR(__xludf.DUMMYFUNCTION("""COMPUTED_VALUE"""),"Trasmesso")</f>
        <v>Trasmesso</v>
      </c>
      <c r="D327" s="5" t="str">
        <f ca="1">IFERROR(__xludf.DUMMYFUNCTION("""COMPUTED_VALUE"""),"agrivoltaico")</f>
        <v>agrivoltaico</v>
      </c>
      <c r="E327" s="6" t="str">
        <f ca="1">IFERROR(__xludf.DUMMYFUNCTION("""COMPUTED_VALUE"""),"14,25")</f>
        <v>14,25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4.25" x14ac:dyDescent="0.2">
      <c r="A328" s="3" t="str">
        <f ca="1">IFERROR(__xludf.DUMMYFUNCTION("""COMPUTED_VALUE"""),"FG")</f>
        <v>FG</v>
      </c>
      <c r="B328" s="3" t="str">
        <f ca="1">IFERROR(__xludf.DUMMYFUNCTION("""COMPUTED_VALUE"""),"Castelluccio dei Sauri")</f>
        <v>Castelluccio dei Sauri</v>
      </c>
      <c r="C328" s="3" t="str">
        <f ca="1">IFERROR(__xludf.DUMMYFUNCTION("""COMPUTED_VALUE"""),"Chiuso")</f>
        <v>Chiuso</v>
      </c>
      <c r="D328" s="3" t="str">
        <f ca="1">IFERROR(__xludf.DUMMYFUNCTION("""COMPUTED_VALUE"""),"agrivoltaico")</f>
        <v>agrivoltaico</v>
      </c>
      <c r="E328" s="4" t="str">
        <f ca="1">IFERROR(__xludf.DUMMYFUNCTION("""COMPUTED_VALUE"""),"75,053")</f>
        <v>75,053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4.25" x14ac:dyDescent="0.2">
      <c r="A329" s="5" t="str">
        <f ca="1">IFERROR(__xludf.DUMMYFUNCTION("""COMPUTED_VALUE"""),"FG")</f>
        <v>FG</v>
      </c>
      <c r="B329" s="5" t="str">
        <f ca="1">IFERROR(__xludf.DUMMYFUNCTION("""COMPUTED_VALUE"""),"Pietramontecorvino")</f>
        <v>Pietramontecorvino</v>
      </c>
      <c r="C329" s="5" t="str">
        <f ca="1">IFERROR(__xludf.DUMMYFUNCTION("""COMPUTED_VALUE"""),"Trasmesso")</f>
        <v>Trasmesso</v>
      </c>
      <c r="D329" s="5" t="str">
        <f ca="1">IFERROR(__xludf.DUMMYFUNCTION("""COMPUTED_VALUE"""),"eolico")</f>
        <v>eolico</v>
      </c>
      <c r="E329" s="6" t="str">
        <f ca="1">IFERROR(__xludf.DUMMYFUNCTION("""COMPUTED_VALUE"""),"37,2")</f>
        <v>37,2</v>
      </c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4.25" x14ac:dyDescent="0.2">
      <c r="A330" s="3" t="str">
        <f ca="1">IFERROR(__xludf.DUMMYFUNCTION("""COMPUTED_VALUE"""),"BA")</f>
        <v>BA</v>
      </c>
      <c r="B330" s="3" t="str">
        <f ca="1">IFERROR(__xludf.DUMMYFUNCTION("""COMPUTED_VALUE"""),"Gravina in Puglia")</f>
        <v>Gravina in Puglia</v>
      </c>
      <c r="C330" s="3" t="str">
        <f ca="1">IFERROR(__xludf.DUMMYFUNCTION("""COMPUTED_VALUE"""),"Trasmesso")</f>
        <v>Trasmesso</v>
      </c>
      <c r="D330" s="3" t="str">
        <f ca="1">IFERROR(__xludf.DUMMYFUNCTION("""COMPUTED_VALUE"""),"agrivoltaico")</f>
        <v>agrivoltaico</v>
      </c>
      <c r="E330" s="4" t="str">
        <f ca="1">IFERROR(__xludf.DUMMYFUNCTION("""COMPUTED_VALUE"""),"35,09")</f>
        <v>35,09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4.25" x14ac:dyDescent="0.2">
      <c r="A331" s="5" t="str">
        <f ca="1">IFERROR(__xludf.DUMMYFUNCTION("""COMPUTED_VALUE"""),"FG")</f>
        <v>FG</v>
      </c>
      <c r="B331" s="5" t="str">
        <f ca="1">IFERROR(__xludf.DUMMYFUNCTION("""COMPUTED_VALUE"""),"Ascoli Satriano")</f>
        <v>Ascoli Satriano</v>
      </c>
      <c r="C331" s="5" t="str">
        <f ca="1">IFERROR(__xludf.DUMMYFUNCTION("""COMPUTED_VALUE"""),"Trasmesso")</f>
        <v>Trasmesso</v>
      </c>
      <c r="D331" s="5" t="str">
        <f ca="1">IFERROR(__xludf.DUMMYFUNCTION("""COMPUTED_VALUE"""),"agrivoltaico")</f>
        <v>agrivoltaico</v>
      </c>
      <c r="E331" s="6" t="str">
        <f ca="1">IFERROR(__xludf.DUMMYFUNCTION("""COMPUTED_VALUE"""),"33,16")</f>
        <v>33,16</v>
      </c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4.25" x14ac:dyDescent="0.2">
      <c r="A332" s="3" t="str">
        <f ca="1">IFERROR(__xludf.DUMMYFUNCTION("""COMPUTED_VALUE"""),"FG")</f>
        <v>FG</v>
      </c>
      <c r="B332" s="3" t="str">
        <f ca="1">IFERROR(__xludf.DUMMYFUNCTION("""COMPUTED_VALUE"""),"Anzano di Puglia")</f>
        <v>Anzano di Puglia</v>
      </c>
      <c r="C332" s="3" t="str">
        <f ca="1">IFERROR(__xludf.DUMMYFUNCTION("""COMPUTED_VALUE"""),"Chiuso")</f>
        <v>Chiuso</v>
      </c>
      <c r="D332" s="3" t="str">
        <f ca="1">IFERROR(__xludf.DUMMYFUNCTION("""COMPUTED_VALUE"""),"eolico")</f>
        <v>eolico</v>
      </c>
      <c r="E332" s="4" t="str">
        <f ca="1">IFERROR(__xludf.DUMMYFUNCTION("""COMPUTED_VALUE"""),"117,6")</f>
        <v>117,6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4.25" x14ac:dyDescent="0.2">
      <c r="A333" s="5" t="str">
        <f ca="1">IFERROR(__xludf.DUMMYFUNCTION("""COMPUTED_VALUE"""),"BR")</f>
        <v>BR</v>
      </c>
      <c r="B333" s="5" t="str">
        <f ca="1">IFERROR(__xludf.DUMMYFUNCTION("""COMPUTED_VALUE"""),"Cellino San Marco")</f>
        <v>Cellino San Marco</v>
      </c>
      <c r="C333" s="5" t="str">
        <f ca="1">IFERROR(__xludf.DUMMYFUNCTION("""COMPUTED_VALUE"""),"Trasmesso")</f>
        <v>Trasmesso</v>
      </c>
      <c r="D333" s="5" t="str">
        <f ca="1">IFERROR(__xludf.DUMMYFUNCTION("""COMPUTED_VALUE"""),"agrivoltaico")</f>
        <v>agrivoltaico</v>
      </c>
      <c r="E333" s="6" t="str">
        <f ca="1">IFERROR(__xludf.DUMMYFUNCTION("""COMPUTED_VALUE"""),"34,095")</f>
        <v>34,095</v>
      </c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4.25" x14ac:dyDescent="0.2">
      <c r="A334" s="3" t="str">
        <f ca="1">IFERROR(__xludf.DUMMYFUNCTION("""COMPUTED_VALUE"""),"LE")</f>
        <v>LE</v>
      </c>
      <c r="B334" s="3" t="str">
        <f ca="1">IFERROR(__xludf.DUMMYFUNCTION("""COMPUTED_VALUE"""),"Racale")</f>
        <v>Racale</v>
      </c>
      <c r="C334" s="3" t="str">
        <f ca="1">IFERROR(__xludf.DUMMYFUNCTION("""COMPUTED_VALUE"""),"Trasmesso")</f>
        <v>Trasmesso</v>
      </c>
      <c r="D334" s="3" t="str">
        <f ca="1">IFERROR(__xludf.DUMMYFUNCTION("""COMPUTED_VALUE"""),"fotovoltaico")</f>
        <v>fotovoltaico</v>
      </c>
      <c r="E334" s="4" t="str">
        <f ca="1">IFERROR(__xludf.DUMMYFUNCTION("""COMPUTED_VALUE"""),"18,04")</f>
        <v>18,04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4.25" x14ac:dyDescent="0.2">
      <c r="A335" s="5" t="str">
        <f ca="1">IFERROR(__xludf.DUMMYFUNCTION("""COMPUTED_VALUE"""),"FG")</f>
        <v>FG</v>
      </c>
      <c r="B335" s="5" t="str">
        <f ca="1">IFERROR(__xludf.DUMMYFUNCTION("""COMPUTED_VALUE"""),"Alberona")</f>
        <v>Alberona</v>
      </c>
      <c r="C335" s="5" t="str">
        <f ca="1">IFERROR(__xludf.DUMMYFUNCTION("""COMPUTED_VALUE"""),"Trasmesso")</f>
        <v>Trasmesso</v>
      </c>
      <c r="D335" s="5" t="str">
        <f ca="1">IFERROR(__xludf.DUMMYFUNCTION("""COMPUTED_VALUE"""),"eolico")</f>
        <v>eolico</v>
      </c>
      <c r="E335" s="6" t="str">
        <f ca="1">IFERROR(__xludf.DUMMYFUNCTION("""COMPUTED_VALUE"""),"75,6")</f>
        <v>75,6</v>
      </c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4.25" x14ac:dyDescent="0.2">
      <c r="A336" s="3" t="str">
        <f ca="1">IFERROR(__xludf.DUMMYFUNCTION("""COMPUTED_VALUE"""),"FG")</f>
        <v>FG</v>
      </c>
      <c r="B336" s="3" t="str">
        <f ca="1">IFERROR(__xludf.DUMMYFUNCTION("""COMPUTED_VALUE"""),"Bovino")</f>
        <v>Bovino</v>
      </c>
      <c r="C336" s="3" t="str">
        <f ca="1">IFERROR(__xludf.DUMMYFUNCTION("""COMPUTED_VALUE"""),"Trasmesso")</f>
        <v>Trasmesso</v>
      </c>
      <c r="D336" s="3" t="str">
        <f ca="1">IFERROR(__xludf.DUMMYFUNCTION("""COMPUTED_VALUE"""),"agrivoltaico")</f>
        <v>agrivoltaico</v>
      </c>
      <c r="E336" s="4" t="str">
        <f ca="1">IFERROR(__xludf.DUMMYFUNCTION("""COMPUTED_VALUE"""),"63,78")</f>
        <v>63,78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4.25" x14ac:dyDescent="0.2">
      <c r="A337" s="5" t="str">
        <f ca="1">IFERROR(__xludf.DUMMYFUNCTION("""COMPUTED_VALUE"""),"FG")</f>
        <v>FG</v>
      </c>
      <c r="B337" s="5" t="str">
        <f ca="1">IFERROR(__xludf.DUMMYFUNCTION("""COMPUTED_VALUE"""),"Candela")</f>
        <v>Candela</v>
      </c>
      <c r="C337" s="5" t="str">
        <f ca="1">IFERROR(__xludf.DUMMYFUNCTION("""COMPUTED_VALUE"""),"Trasmesso")</f>
        <v>Trasmesso</v>
      </c>
      <c r="D337" s="5" t="str">
        <f ca="1">IFERROR(__xludf.DUMMYFUNCTION("""COMPUTED_VALUE"""),"eolico")</f>
        <v>eolico</v>
      </c>
      <c r="E337" s="6" t="str">
        <f ca="1">IFERROR(__xludf.DUMMYFUNCTION("""COMPUTED_VALUE"""),"42")</f>
        <v>42</v>
      </c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4.25" x14ac:dyDescent="0.2">
      <c r="A338" s="3" t="str">
        <f ca="1">IFERROR(__xludf.DUMMYFUNCTION("""COMPUTED_VALUE"""),"LE")</f>
        <v>LE</v>
      </c>
      <c r="B338" s="3" t="str">
        <f ca="1">IFERROR(__xludf.DUMMYFUNCTION("""COMPUTED_VALUE"""),"Galatina")</f>
        <v>Galatina</v>
      </c>
      <c r="C338" s="3" t="str">
        <f ca="1">IFERROR(__xludf.DUMMYFUNCTION("""COMPUTED_VALUE"""),"Trasmesso")</f>
        <v>Trasmesso</v>
      </c>
      <c r="D338" s="3" t="str">
        <f ca="1">IFERROR(__xludf.DUMMYFUNCTION("""COMPUTED_VALUE"""),"fotovoltaico")</f>
        <v>fotovoltaico</v>
      </c>
      <c r="E338" s="4" t="str">
        <f ca="1">IFERROR(__xludf.DUMMYFUNCTION("""COMPUTED_VALUE"""),"19,65")</f>
        <v>19,65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4.25" x14ac:dyDescent="0.2">
      <c r="A339" s="5" t="str">
        <f ca="1">IFERROR(__xludf.DUMMYFUNCTION("""COMPUTED_VALUE"""),"FG")</f>
        <v>FG</v>
      </c>
      <c r="B339" s="5" t="str">
        <f ca="1">IFERROR(__xludf.DUMMYFUNCTION("""COMPUTED_VALUE"""),"Troia")</f>
        <v>Troia</v>
      </c>
      <c r="C339" s="5" t="str">
        <f ca="1">IFERROR(__xludf.DUMMYFUNCTION("""COMPUTED_VALUE"""),"Trasmesso")</f>
        <v>Trasmesso</v>
      </c>
      <c r="D339" s="5" t="str">
        <f ca="1">IFERROR(__xludf.DUMMYFUNCTION("""COMPUTED_VALUE"""),"eolico")</f>
        <v>eolico</v>
      </c>
      <c r="E339" s="6" t="str">
        <f ca="1">IFERROR(__xludf.DUMMYFUNCTION("""COMPUTED_VALUE"""),"55,8")</f>
        <v>55,8</v>
      </c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4.25" x14ac:dyDescent="0.2">
      <c r="A340" s="3" t="str">
        <f ca="1">IFERROR(__xludf.DUMMYFUNCTION("""COMPUTED_VALUE"""),"FG")</f>
        <v>FG</v>
      </c>
      <c r="B340" s="3" t="str">
        <f ca="1">IFERROR(__xludf.DUMMYFUNCTION("""COMPUTED_VALUE"""),"Poggio Imperiale")</f>
        <v>Poggio Imperiale</v>
      </c>
      <c r="C340" s="3" t="str">
        <f ca="1">IFERROR(__xludf.DUMMYFUNCTION("""COMPUTED_VALUE"""),"Chiuso")</f>
        <v>Chiuso</v>
      </c>
      <c r="D340" s="3" t="str">
        <f ca="1">IFERROR(__xludf.DUMMYFUNCTION("""COMPUTED_VALUE"""),"agrivoltaico")</f>
        <v>agrivoltaico</v>
      </c>
      <c r="E340" s="4" t="str">
        <f ca="1">IFERROR(__xludf.DUMMYFUNCTION("""COMPUTED_VALUE"""),"60,58")</f>
        <v>60,58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4.25" x14ac:dyDescent="0.2">
      <c r="A341" s="5" t="str">
        <f ca="1">IFERROR(__xludf.DUMMYFUNCTION("""COMPUTED_VALUE"""),"FG")</f>
        <v>FG</v>
      </c>
      <c r="B341" s="5" t="str">
        <f ca="1">IFERROR(__xludf.DUMMYFUNCTION("""COMPUTED_VALUE"""),"Serracapriola")</f>
        <v>Serracapriola</v>
      </c>
      <c r="C341" s="5" t="str">
        <f ca="1">IFERROR(__xludf.DUMMYFUNCTION("""COMPUTED_VALUE"""),"Trasmesso")</f>
        <v>Trasmesso</v>
      </c>
      <c r="D341" s="5" t="str">
        <f ca="1">IFERROR(__xludf.DUMMYFUNCTION("""COMPUTED_VALUE"""),"agrivoltaico")</f>
        <v>agrivoltaico</v>
      </c>
      <c r="E341" s="6" t="str">
        <f ca="1">IFERROR(__xludf.DUMMYFUNCTION("""COMPUTED_VALUE"""),"46,632")</f>
        <v>46,632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4.25" x14ac:dyDescent="0.2">
      <c r="A342" s="3" t="str">
        <f ca="1">IFERROR(__xludf.DUMMYFUNCTION("""COMPUTED_VALUE"""),"BR")</f>
        <v>BR</v>
      </c>
      <c r="B342" s="3" t="str">
        <f ca="1">IFERROR(__xludf.DUMMYFUNCTION("""COMPUTED_VALUE"""),"Mesagne")</f>
        <v>Mesagne</v>
      </c>
      <c r="C342" s="3" t="str">
        <f ca="1">IFERROR(__xludf.DUMMYFUNCTION("""COMPUTED_VALUE"""),"Trasmesso")</f>
        <v>Trasmesso</v>
      </c>
      <c r="D342" s="3" t="str">
        <f ca="1">IFERROR(__xludf.DUMMYFUNCTION("""COMPUTED_VALUE"""),"agrivoltaico")</f>
        <v>agrivoltaico</v>
      </c>
      <c r="E342" s="4" t="str">
        <f ca="1">IFERROR(__xludf.DUMMYFUNCTION("""COMPUTED_VALUE"""),"66")</f>
        <v>66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4.25" x14ac:dyDescent="0.2">
      <c r="A343" s="5" t="str">
        <f ca="1">IFERROR(__xludf.DUMMYFUNCTION("""COMPUTED_VALUE"""),"LE")</f>
        <v>LE</v>
      </c>
      <c r="B343" s="5" t="str">
        <f ca="1">IFERROR(__xludf.DUMMYFUNCTION("""COMPUTED_VALUE"""),"Lecce")</f>
        <v>Lecce</v>
      </c>
      <c r="C343" s="5" t="str">
        <f ca="1">IFERROR(__xludf.DUMMYFUNCTION("""COMPUTED_VALUE"""),"Trasmesso")</f>
        <v>Trasmesso</v>
      </c>
      <c r="D343" s="5" t="str">
        <f ca="1">IFERROR(__xludf.DUMMYFUNCTION("""COMPUTED_VALUE"""),"eolico")</f>
        <v>eolico</v>
      </c>
      <c r="E343" s="6" t="str">
        <f ca="1">IFERROR(__xludf.DUMMYFUNCTION("""COMPUTED_VALUE"""),"33")</f>
        <v>33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4.25" x14ac:dyDescent="0.2">
      <c r="A344" s="3" t="str">
        <f ca="1">IFERROR(__xludf.DUMMYFUNCTION("""COMPUTED_VALUE"""),"BR")</f>
        <v>BR</v>
      </c>
      <c r="B344" s="3" t="str">
        <f ca="1">IFERROR(__xludf.DUMMYFUNCTION("""COMPUTED_VALUE"""),"Mesagne")</f>
        <v>Mesagne</v>
      </c>
      <c r="C344" s="3" t="str">
        <f ca="1">IFERROR(__xludf.DUMMYFUNCTION("""COMPUTED_VALUE"""),"Trasmesso")</f>
        <v>Trasmesso</v>
      </c>
      <c r="D344" s="3" t="str">
        <f ca="1">IFERROR(__xludf.DUMMYFUNCTION("""COMPUTED_VALUE"""),"agrivoltaico")</f>
        <v>agrivoltaico</v>
      </c>
      <c r="E344" s="4" t="str">
        <f ca="1">IFERROR(__xludf.DUMMYFUNCTION("""COMPUTED_VALUE"""),"29,65")</f>
        <v>29,65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4.25" x14ac:dyDescent="0.2">
      <c r="A345" s="5" t="str">
        <f ca="1">IFERROR(__xludf.DUMMYFUNCTION("""COMPUTED_VALUE"""),"BR")</f>
        <v>BR</v>
      </c>
      <c r="B345" s="5" t="str">
        <f ca="1">IFERROR(__xludf.DUMMYFUNCTION("""COMPUTED_VALUE"""),"Brindisi")</f>
        <v>Brindisi</v>
      </c>
      <c r="C345" s="5" t="str">
        <f ca="1">IFERROR(__xludf.DUMMYFUNCTION("""COMPUTED_VALUE"""),"Trasmesso")</f>
        <v>Trasmesso</v>
      </c>
      <c r="D345" s="5" t="str">
        <f ca="1">IFERROR(__xludf.DUMMYFUNCTION("""COMPUTED_VALUE"""),"agrivoltaico")</f>
        <v>agrivoltaico</v>
      </c>
      <c r="E345" s="6" t="str">
        <f ca="1">IFERROR(__xludf.DUMMYFUNCTION("""COMPUTED_VALUE"""),"31,987")</f>
        <v>31,987</v>
      </c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4.25" x14ac:dyDescent="0.2">
      <c r="A346" s="3" t="str">
        <f ca="1">IFERROR(__xludf.DUMMYFUNCTION("""COMPUTED_VALUE"""),"FG")</f>
        <v>FG</v>
      </c>
      <c r="B346" s="3" t="str">
        <f ca="1">IFERROR(__xludf.DUMMYFUNCTION("""COMPUTED_VALUE"""),"Foggia")</f>
        <v>Foggia</v>
      </c>
      <c r="C346" s="3" t="str">
        <f ca="1">IFERROR(__xludf.DUMMYFUNCTION("""COMPUTED_VALUE"""),"Trasmesso")</f>
        <v>Trasmesso</v>
      </c>
      <c r="D346" s="3" t="str">
        <f ca="1">IFERROR(__xludf.DUMMYFUNCTION("""COMPUTED_VALUE"""),"eolico")</f>
        <v>eolico</v>
      </c>
      <c r="E346" s="4" t="str">
        <f ca="1">IFERROR(__xludf.DUMMYFUNCTION("""COMPUTED_VALUE"""),"49,6")</f>
        <v>49,6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4.25" x14ac:dyDescent="0.2">
      <c r="A347" s="5" t="str">
        <f ca="1">IFERROR(__xludf.DUMMYFUNCTION("""COMPUTED_VALUE"""),"FG")</f>
        <v>FG</v>
      </c>
      <c r="B347" s="5" t="str">
        <f ca="1">IFERROR(__xludf.DUMMYFUNCTION("""COMPUTED_VALUE"""),"Apricena")</f>
        <v>Apricena</v>
      </c>
      <c r="C347" s="5" t="str">
        <f ca="1">IFERROR(__xludf.DUMMYFUNCTION("""COMPUTED_VALUE"""),"Trasmesso")</f>
        <v>Trasmesso</v>
      </c>
      <c r="D347" s="5" t="str">
        <f ca="1">IFERROR(__xludf.DUMMYFUNCTION("""COMPUTED_VALUE"""),"eolico")</f>
        <v>eolico</v>
      </c>
      <c r="E347" s="6" t="str">
        <f ca="1">IFERROR(__xludf.DUMMYFUNCTION("""COMPUTED_VALUE"""),"99,2")</f>
        <v>99,2</v>
      </c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4.25" x14ac:dyDescent="0.2">
      <c r="A348" s="3" t="str">
        <f ca="1">IFERROR(__xludf.DUMMYFUNCTION("""COMPUTED_VALUE"""),"FG")</f>
        <v>FG</v>
      </c>
      <c r="B348" s="3" t="str">
        <f ca="1">IFERROR(__xludf.DUMMYFUNCTION("""COMPUTED_VALUE"""),"Lucera")</f>
        <v>Lucera</v>
      </c>
      <c r="C348" s="3" t="str">
        <f ca="1">IFERROR(__xludf.DUMMYFUNCTION("""COMPUTED_VALUE"""),"Trasmesso")</f>
        <v>Trasmesso</v>
      </c>
      <c r="D348" s="3" t="str">
        <f ca="1">IFERROR(__xludf.DUMMYFUNCTION("""COMPUTED_VALUE"""),"agrivoltaico")</f>
        <v>agrivoltaico</v>
      </c>
      <c r="E348" s="4" t="str">
        <f ca="1">IFERROR(__xludf.DUMMYFUNCTION("""COMPUTED_VALUE"""),"50,859")</f>
        <v>50,859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4.25" x14ac:dyDescent="0.2">
      <c r="A349" s="5" t="str">
        <f ca="1">IFERROR(__xludf.DUMMYFUNCTION("""COMPUTED_VALUE"""),"TA")</f>
        <v>TA</v>
      </c>
      <c r="B349" s="5" t="str">
        <f ca="1">IFERROR(__xludf.DUMMYFUNCTION("""COMPUTED_VALUE"""),"Laterza")</f>
        <v>Laterza</v>
      </c>
      <c r="C349" s="5" t="str">
        <f ca="1">IFERROR(__xludf.DUMMYFUNCTION("""COMPUTED_VALUE"""),"Trasmesso")</f>
        <v>Trasmesso</v>
      </c>
      <c r="D349" s="5" t="str">
        <f ca="1">IFERROR(__xludf.DUMMYFUNCTION("""COMPUTED_VALUE"""),"agrivoltaico")</f>
        <v>agrivoltaico</v>
      </c>
      <c r="E349" s="6" t="str">
        <f ca="1">IFERROR(__xludf.DUMMYFUNCTION("""COMPUTED_VALUE"""),"109,23")</f>
        <v>109,23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4.25" x14ac:dyDescent="0.2">
      <c r="A350" s="3" t="str">
        <f ca="1">IFERROR(__xludf.DUMMYFUNCTION("""COMPUTED_VALUE"""),"BR")</f>
        <v>BR</v>
      </c>
      <c r="B350" s="3" t="str">
        <f ca="1">IFERROR(__xludf.DUMMYFUNCTION("""COMPUTED_VALUE"""),"Brindisi")</f>
        <v>Brindisi</v>
      </c>
      <c r="C350" s="3" t="str">
        <f ca="1">IFERROR(__xludf.DUMMYFUNCTION("""COMPUTED_VALUE"""),"Trasmesso")</f>
        <v>Trasmesso</v>
      </c>
      <c r="D350" s="3" t="str">
        <f ca="1">IFERROR(__xludf.DUMMYFUNCTION("""COMPUTED_VALUE"""),"agrivoltaico")</f>
        <v>agrivoltaico</v>
      </c>
      <c r="E350" s="4" t="str">
        <f ca="1">IFERROR(__xludf.DUMMYFUNCTION("""COMPUTED_VALUE"""),"19,29")</f>
        <v>19,29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4.25" x14ac:dyDescent="0.2">
      <c r="A351" s="5" t="str">
        <f ca="1">IFERROR(__xludf.DUMMYFUNCTION("""COMPUTED_VALUE"""),"FG")</f>
        <v>FG</v>
      </c>
      <c r="B351" s="5" t="str">
        <f ca="1">IFERROR(__xludf.DUMMYFUNCTION("""COMPUTED_VALUE"""),"Bovino - Orsara di Puglia")</f>
        <v>Bovino - Orsara di Puglia</v>
      </c>
      <c r="C351" s="5" t="str">
        <f ca="1">IFERROR(__xludf.DUMMYFUNCTION("""COMPUTED_VALUE"""),"Trasmesso")</f>
        <v>Trasmesso</v>
      </c>
      <c r="D351" s="5" t="str">
        <f ca="1">IFERROR(__xludf.DUMMYFUNCTION("""COMPUTED_VALUE"""),"eolico")</f>
        <v>eolico</v>
      </c>
      <c r="E351" s="6" t="str">
        <f ca="1">IFERROR(__xludf.DUMMYFUNCTION("""COMPUTED_VALUE"""),"68,2")</f>
        <v>68,2</v>
      </c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4.25" x14ac:dyDescent="0.2">
      <c r="A352" s="3" t="str">
        <f ca="1">IFERROR(__xludf.DUMMYFUNCTION("""COMPUTED_VALUE"""),"BR")</f>
        <v>BR</v>
      </c>
      <c r="B352" s="3" t="str">
        <f ca="1">IFERROR(__xludf.DUMMYFUNCTION("""COMPUTED_VALUE"""),"Francavilla Fontana")</f>
        <v>Francavilla Fontana</v>
      </c>
      <c r="C352" s="3" t="str">
        <f ca="1">IFERROR(__xludf.DUMMYFUNCTION("""COMPUTED_VALUE"""),"Trasmesso")</f>
        <v>Trasmesso</v>
      </c>
      <c r="D352" s="3" t="str">
        <f ca="1">IFERROR(__xludf.DUMMYFUNCTION("""COMPUTED_VALUE"""),"agrivoltaico")</f>
        <v>agrivoltaico</v>
      </c>
      <c r="E352" s="4" t="str">
        <f ca="1">IFERROR(__xludf.DUMMYFUNCTION("""COMPUTED_VALUE"""),"61,954")</f>
        <v>61,954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4.25" x14ac:dyDescent="0.2">
      <c r="A353" s="5" t="str">
        <f ca="1">IFERROR(__xludf.DUMMYFUNCTION("""COMPUTED_VALUE"""),"BR")</f>
        <v>BR</v>
      </c>
      <c r="B353" s="5" t="str">
        <f ca="1">IFERROR(__xludf.DUMMYFUNCTION("""COMPUTED_VALUE"""),"Brindisi")</f>
        <v>Brindisi</v>
      </c>
      <c r="C353" s="5" t="str">
        <f ca="1">IFERROR(__xludf.DUMMYFUNCTION("""COMPUTED_VALUE"""),"Trasmesso")</f>
        <v>Trasmesso</v>
      </c>
      <c r="D353" s="5" t="str">
        <f ca="1">IFERROR(__xludf.DUMMYFUNCTION("""COMPUTED_VALUE"""),"agrivoltaico")</f>
        <v>agrivoltaico</v>
      </c>
      <c r="E353" s="6" t="str">
        <f ca="1">IFERROR(__xludf.DUMMYFUNCTION("""COMPUTED_VALUE"""),"29,328")</f>
        <v>29,328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4.25" x14ac:dyDescent="0.2">
      <c r="A354" s="3" t="str">
        <f ca="1">IFERROR(__xludf.DUMMYFUNCTION("""COMPUTED_VALUE"""),"LE")</f>
        <v>LE</v>
      </c>
      <c r="B354" s="3" t="str">
        <f ca="1">IFERROR(__xludf.DUMMYFUNCTION("""COMPUTED_VALUE"""),"Galatina - Galatone")</f>
        <v>Galatina - Galatone</v>
      </c>
      <c r="C354" s="3" t="str">
        <f ca="1">IFERROR(__xludf.DUMMYFUNCTION("""COMPUTED_VALUE"""),"Trasmesso")</f>
        <v>Trasmesso</v>
      </c>
      <c r="D354" s="3" t="str">
        <f ca="1">IFERROR(__xludf.DUMMYFUNCTION("""COMPUTED_VALUE"""),"fotovoltaico")</f>
        <v>fotovoltaico</v>
      </c>
      <c r="E354" s="4" t="str">
        <f ca="1">IFERROR(__xludf.DUMMYFUNCTION("""COMPUTED_VALUE"""),"34")</f>
        <v>34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4.25" x14ac:dyDescent="0.2">
      <c r="A355" s="5" t="str">
        <f ca="1">IFERROR(__xludf.DUMMYFUNCTION("""COMPUTED_VALUE"""),"BR")</f>
        <v>BR</v>
      </c>
      <c r="B355" s="5" t="str">
        <f ca="1">IFERROR(__xludf.DUMMYFUNCTION("""COMPUTED_VALUE"""),"Brindisi")</f>
        <v>Brindisi</v>
      </c>
      <c r="C355" s="5" t="str">
        <f ca="1">IFERROR(__xludf.DUMMYFUNCTION("""COMPUTED_VALUE"""),"Trasmesso")</f>
        <v>Trasmesso</v>
      </c>
      <c r="D355" s="5" t="str">
        <f ca="1">IFERROR(__xludf.DUMMYFUNCTION("""COMPUTED_VALUE"""),"fotovoltaico")</f>
        <v>fotovoltaico</v>
      </c>
      <c r="E355" s="6" t="str">
        <f ca="1">IFERROR(__xludf.DUMMYFUNCTION("""COMPUTED_VALUE"""),"18,992")</f>
        <v>18,992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4.25" x14ac:dyDescent="0.2">
      <c r="A356" s="3" t="str">
        <f ca="1">IFERROR(__xludf.DUMMYFUNCTION("""COMPUTED_VALUE"""),"BR")</f>
        <v>BR</v>
      </c>
      <c r="B356" s="3" t="str">
        <f ca="1">IFERROR(__xludf.DUMMYFUNCTION("""COMPUTED_VALUE"""),"Brindisi")</f>
        <v>Brindisi</v>
      </c>
      <c r="C356" s="3" t="str">
        <f ca="1">IFERROR(__xludf.DUMMYFUNCTION("""COMPUTED_VALUE"""),"Aperto")</f>
        <v>Aperto</v>
      </c>
      <c r="D356" s="3" t="str">
        <f ca="1">IFERROR(__xludf.DUMMYFUNCTION("""COMPUTED_VALUE"""),"agrivoltaico")</f>
        <v>agrivoltaico</v>
      </c>
      <c r="E356" s="4" t="str">
        <f ca="1">IFERROR(__xludf.DUMMYFUNCTION("""COMPUTED_VALUE"""),"19,72")</f>
        <v>19,72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4.25" x14ac:dyDescent="0.2">
      <c r="A357" s="5" t="str">
        <f ca="1">IFERROR(__xludf.DUMMYFUNCTION("""COMPUTED_VALUE"""),"FG")</f>
        <v>FG</v>
      </c>
      <c r="B357" s="5" t="str">
        <f ca="1">IFERROR(__xludf.DUMMYFUNCTION("""COMPUTED_VALUE"""),"San Marco in Lamis")</f>
        <v>San Marco in Lamis</v>
      </c>
      <c r="C357" s="5" t="str">
        <f ca="1">IFERROR(__xludf.DUMMYFUNCTION("""COMPUTED_VALUE"""),"Trasmesso")</f>
        <v>Trasmesso</v>
      </c>
      <c r="D357" s="5" t="str">
        <f ca="1">IFERROR(__xludf.DUMMYFUNCTION("""COMPUTED_VALUE"""),"agrivoltaico")</f>
        <v>agrivoltaico</v>
      </c>
      <c r="E357" s="6" t="str">
        <f ca="1">IFERROR(__xludf.DUMMYFUNCTION("""COMPUTED_VALUE"""),"65")</f>
        <v>65</v>
      </c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4.25" x14ac:dyDescent="0.2">
      <c r="A358" s="3" t="str">
        <f ca="1">IFERROR(__xludf.DUMMYFUNCTION("""COMPUTED_VALUE"""),"BR")</f>
        <v>BR</v>
      </c>
      <c r="B358" s="3" t="str">
        <f ca="1">IFERROR(__xludf.DUMMYFUNCTION("""COMPUTED_VALUE"""),"Mesagne - Brindisi")</f>
        <v>Mesagne - Brindisi</v>
      </c>
      <c r="C358" s="3" t="str">
        <f ca="1">IFERROR(__xludf.DUMMYFUNCTION("""COMPUTED_VALUE"""),"Trasmesso")</f>
        <v>Trasmesso</v>
      </c>
      <c r="D358" s="3" t="str">
        <f ca="1">IFERROR(__xludf.DUMMYFUNCTION("""COMPUTED_VALUE"""),"agrivoltaico")</f>
        <v>agrivoltaico</v>
      </c>
      <c r="E358" s="4" t="str">
        <f ca="1">IFERROR(__xludf.DUMMYFUNCTION("""COMPUTED_VALUE"""),"33,363")</f>
        <v>33,363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4.25" x14ac:dyDescent="0.2">
      <c r="A359" s="5" t="str">
        <f ca="1">IFERROR(__xludf.DUMMYFUNCTION("""COMPUTED_VALUE"""),"FG")</f>
        <v>FG</v>
      </c>
      <c r="B359" s="5" t="str">
        <f ca="1">IFERROR(__xludf.DUMMYFUNCTION("""COMPUTED_VALUE"""),"Poggio Imperiale - San Paolo di Civitate - Apricena - Lesina - Serracapriola")</f>
        <v>Poggio Imperiale - San Paolo di Civitate - Apricena - Lesina - Serracapriola</v>
      </c>
      <c r="C359" s="5" t="str">
        <f ca="1">IFERROR(__xludf.DUMMYFUNCTION("""COMPUTED_VALUE"""),"Trasmesso")</f>
        <v>Trasmesso</v>
      </c>
      <c r="D359" s="5" t="str">
        <f ca="1">IFERROR(__xludf.DUMMYFUNCTION("""COMPUTED_VALUE"""),"agrivoltaico")</f>
        <v>agrivoltaico</v>
      </c>
      <c r="E359" s="6" t="str">
        <f ca="1">IFERROR(__xludf.DUMMYFUNCTION("""COMPUTED_VALUE"""),"164,13")</f>
        <v>164,13</v>
      </c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4.25" x14ac:dyDescent="0.2">
      <c r="A360" s="3" t="str">
        <f ca="1">IFERROR(__xludf.DUMMYFUNCTION("""COMPUTED_VALUE"""),"FG")</f>
        <v>FG</v>
      </c>
      <c r="B360" s="3" t="str">
        <f ca="1">IFERROR(__xludf.DUMMYFUNCTION("""COMPUTED_VALUE"""),"Serracapriola - San Paolo di Cititate - Torremaggiore")</f>
        <v>Serracapriola - San Paolo di Cititate - Torremaggiore</v>
      </c>
      <c r="C360" s="3" t="str">
        <f ca="1">IFERROR(__xludf.DUMMYFUNCTION("""COMPUTED_VALUE"""),"Trasmesso")</f>
        <v>Trasmesso</v>
      </c>
      <c r="D360" s="3" t="str">
        <f ca="1">IFERROR(__xludf.DUMMYFUNCTION("""COMPUTED_VALUE"""),"agrivoltaico")</f>
        <v>agrivoltaico</v>
      </c>
      <c r="E360" s="4" t="str">
        <f ca="1">IFERROR(__xludf.DUMMYFUNCTION("""COMPUTED_VALUE"""),"64,76")</f>
        <v>64,76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4.25" x14ac:dyDescent="0.2">
      <c r="A361" s="5" t="str">
        <f ca="1">IFERROR(__xludf.DUMMYFUNCTION("""COMPUTED_VALUE"""),"BR")</f>
        <v>BR</v>
      </c>
      <c r="B361" s="5" t="str">
        <f ca="1">IFERROR(__xludf.DUMMYFUNCTION("""COMPUTED_VALUE"""),"Erchie - San Pancrazio Salentino")</f>
        <v>Erchie - San Pancrazio Salentino</v>
      </c>
      <c r="C361" s="5" t="str">
        <f ca="1">IFERROR(__xludf.DUMMYFUNCTION("""COMPUTED_VALUE"""),"Trasmesso")</f>
        <v>Trasmesso</v>
      </c>
      <c r="D361" s="5" t="str">
        <f ca="1">IFERROR(__xludf.DUMMYFUNCTION("""COMPUTED_VALUE"""),"agrivoltaico")</f>
        <v>agrivoltaico</v>
      </c>
      <c r="E361" s="6" t="str">
        <f ca="1">IFERROR(__xludf.DUMMYFUNCTION("""COMPUTED_VALUE"""),"26,864")</f>
        <v>26,864</v>
      </c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4.25" x14ac:dyDescent="0.2">
      <c r="A362" s="3" t="str">
        <f ca="1">IFERROR(__xludf.DUMMYFUNCTION("""COMPUTED_VALUE"""),"LE BR")</f>
        <v>LE BR</v>
      </c>
      <c r="B362" s="3" t="str">
        <f ca="1">IFERROR(__xludf.DUMMYFUNCTION("""COMPUTED_VALUE"""),"Guagnano (LE) - San Donaci (BR) -, Cel l ino San Marco (BR)")</f>
        <v>Guagnano (LE) - San Donaci (BR) -, Cel l ino San Marco (BR)</v>
      </c>
      <c r="C362" s="3" t="str">
        <f ca="1">IFERROR(__xludf.DUMMYFUNCTION("""COMPUTED_VALUE"""),"Trasmesso")</f>
        <v>Trasmesso</v>
      </c>
      <c r="D362" s="3" t="str">
        <f ca="1">IFERROR(__xludf.DUMMYFUNCTION("""COMPUTED_VALUE"""),"agrivoltaico")</f>
        <v>agrivoltaico</v>
      </c>
      <c r="E362" s="4" t="str">
        <f ca="1">IFERROR(__xludf.DUMMYFUNCTION("""COMPUTED_VALUE"""),"20,124")</f>
        <v>20,124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4.25" x14ac:dyDescent="0.2">
      <c r="A363" s="5" t="str">
        <f ca="1">IFERROR(__xludf.DUMMYFUNCTION("""COMPUTED_VALUE"""),"BR")</f>
        <v>BR</v>
      </c>
      <c r="B363" s="5" t="str">
        <f ca="1">IFERROR(__xludf.DUMMYFUNCTION("""COMPUTED_VALUE"""),"Brindisi")</f>
        <v>Brindisi</v>
      </c>
      <c r="C363" s="5" t="str">
        <f ca="1">IFERROR(__xludf.DUMMYFUNCTION("""COMPUTED_VALUE"""),"Trasmesso")</f>
        <v>Trasmesso</v>
      </c>
      <c r="D363" s="5" t="str">
        <f ca="1">IFERROR(__xludf.DUMMYFUNCTION("""COMPUTED_VALUE"""),"agrivoltaico")</f>
        <v>agrivoltaico</v>
      </c>
      <c r="E363" s="6" t="str">
        <f ca="1">IFERROR(__xludf.DUMMYFUNCTION("""COMPUTED_VALUE"""),"12,373")</f>
        <v>12,373</v>
      </c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4.25" x14ac:dyDescent="0.2">
      <c r="A364" s="3" t="str">
        <f ca="1">IFERROR(__xludf.DUMMYFUNCTION("""COMPUTED_VALUE"""),"FG")</f>
        <v>FG</v>
      </c>
      <c r="B364" s="3" t="str">
        <f ca="1">IFERROR(__xludf.DUMMYFUNCTION("""COMPUTED_VALUE"""),"Apricena")</f>
        <v>Apricena</v>
      </c>
      <c r="C364" s="3" t="str">
        <f ca="1">IFERROR(__xludf.DUMMYFUNCTION("""COMPUTED_VALUE"""),"Chiuso")</f>
        <v>Chiuso</v>
      </c>
      <c r="D364" s="3" t="str">
        <f ca="1">IFERROR(__xludf.DUMMYFUNCTION("""COMPUTED_VALUE"""),"fotovoltaico")</f>
        <v>fotovoltaico</v>
      </c>
      <c r="E364" s="4" t="str">
        <f ca="1">IFERROR(__xludf.DUMMYFUNCTION("""COMPUTED_VALUE"""),"121,023")</f>
        <v>121,023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4.25" x14ac:dyDescent="0.2">
      <c r="A365" s="5" t="str">
        <f ca="1">IFERROR(__xludf.DUMMYFUNCTION("""COMPUTED_VALUE"""),"FG")</f>
        <v>FG</v>
      </c>
      <c r="B365" s="5" t="str">
        <f ca="1">IFERROR(__xludf.DUMMYFUNCTION("""COMPUTED_VALUE"""),"Foggia")</f>
        <v>Foggia</v>
      </c>
      <c r="C365" s="5" t="str">
        <f ca="1">IFERROR(__xludf.DUMMYFUNCTION("""COMPUTED_VALUE"""),"Trasmesso")</f>
        <v>Trasmesso</v>
      </c>
      <c r="D365" s="5" t="str">
        <f ca="1">IFERROR(__xludf.DUMMYFUNCTION("""COMPUTED_VALUE"""),"agrivoltaico")</f>
        <v>agrivoltaico</v>
      </c>
      <c r="E365" s="6" t="str">
        <f ca="1">IFERROR(__xludf.DUMMYFUNCTION("""COMPUTED_VALUE"""),"58,23")</f>
        <v>58,23</v>
      </c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4.25" x14ac:dyDescent="0.2">
      <c r="A366" s="3" t="str">
        <f ca="1">IFERROR(__xludf.DUMMYFUNCTION("""COMPUTED_VALUE"""),"LE")</f>
        <v>LE</v>
      </c>
      <c r="B366" s="3" t="str">
        <f ca="1">IFERROR(__xludf.DUMMYFUNCTION("""COMPUTED_VALUE"""),"Soleto")</f>
        <v>Soleto</v>
      </c>
      <c r="C366" s="3" t="str">
        <f ca="1">IFERROR(__xludf.DUMMYFUNCTION("""COMPUTED_VALUE"""),"Aperto")</f>
        <v>Aperto</v>
      </c>
      <c r="D366" s="3" t="str">
        <f ca="1">IFERROR(__xludf.DUMMYFUNCTION("""COMPUTED_VALUE"""),"agrivoltaico")</f>
        <v>agrivoltaico</v>
      </c>
      <c r="E366" s="4" t="str">
        <f ca="1">IFERROR(__xludf.DUMMYFUNCTION("""COMPUTED_VALUE"""),"33,57")</f>
        <v>33,57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4.25" x14ac:dyDescent="0.2">
      <c r="A367" s="5" t="str">
        <f ca="1">IFERROR(__xludf.DUMMYFUNCTION("""COMPUTED_VALUE"""),"TA")</f>
        <v>TA</v>
      </c>
      <c r="B367" s="5" t="str">
        <f ca="1">IFERROR(__xludf.DUMMYFUNCTION("""COMPUTED_VALUE"""),"Lizzano")</f>
        <v>Lizzano</v>
      </c>
      <c r="C367" s="5" t="str">
        <f ca="1">IFERROR(__xludf.DUMMYFUNCTION("""COMPUTED_VALUE"""),"Trasmesso")</f>
        <v>Trasmesso</v>
      </c>
      <c r="D367" s="5" t="str">
        <f ca="1">IFERROR(__xludf.DUMMYFUNCTION("""COMPUTED_VALUE"""),"agrivoltaico")</f>
        <v>agrivoltaico</v>
      </c>
      <c r="E367" s="6" t="str">
        <f ca="1">IFERROR(__xludf.DUMMYFUNCTION("""COMPUTED_VALUE"""),"20,0823")</f>
        <v>20,0823</v>
      </c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4.25" x14ac:dyDescent="0.2">
      <c r="A368" s="3" t="str">
        <f ca="1">IFERROR(__xludf.DUMMYFUNCTION("""COMPUTED_VALUE"""),"TA")</f>
        <v>TA</v>
      </c>
      <c r="B368" s="3" t="str">
        <f ca="1">IFERROR(__xludf.DUMMYFUNCTION("""COMPUTED_VALUE"""),"Mottola")</f>
        <v>Mottola</v>
      </c>
      <c r="C368" s="3" t="str">
        <f ca="1">IFERROR(__xludf.DUMMYFUNCTION("""COMPUTED_VALUE"""),"Trasmesso")</f>
        <v>Trasmesso</v>
      </c>
      <c r="D368" s="3" t="str">
        <f ca="1">IFERROR(__xludf.DUMMYFUNCTION("""COMPUTED_VALUE"""),"fotovoltaico")</f>
        <v>fotovoltaico</v>
      </c>
      <c r="E368" s="4" t="str">
        <f ca="1">IFERROR(__xludf.DUMMYFUNCTION("""COMPUTED_VALUE"""),"35,52")</f>
        <v>35,52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4.25" x14ac:dyDescent="0.2">
      <c r="A369" s="5" t="str">
        <f ca="1">IFERROR(__xludf.DUMMYFUNCTION("""COMPUTED_VALUE"""),"BR")</f>
        <v>BR</v>
      </c>
      <c r="B369" s="5" t="str">
        <f ca="1">IFERROR(__xludf.DUMMYFUNCTION("""COMPUTED_VALUE"""),"Brindisi")</f>
        <v>Brindisi</v>
      </c>
      <c r="C369" s="5" t="str">
        <f ca="1">IFERROR(__xludf.DUMMYFUNCTION("""COMPUTED_VALUE"""),"Trasmesso")</f>
        <v>Trasmesso</v>
      </c>
      <c r="D369" s="5" t="str">
        <f ca="1">IFERROR(__xludf.DUMMYFUNCTION("""COMPUTED_VALUE"""),"agrivoltaico")</f>
        <v>agrivoltaico</v>
      </c>
      <c r="E369" s="6" t="str">
        <f ca="1">IFERROR(__xludf.DUMMYFUNCTION("""COMPUTED_VALUE"""),"14,99")</f>
        <v>14,99</v>
      </c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4.25" x14ac:dyDescent="0.2">
      <c r="A370" s="3" t="str">
        <f ca="1">IFERROR(__xludf.DUMMYFUNCTION("""COMPUTED_VALUE"""),"FG")</f>
        <v>FG</v>
      </c>
      <c r="B370" s="3" t="str">
        <f ca="1">IFERROR(__xludf.DUMMYFUNCTION("""COMPUTED_VALUE"""),"Deliceto")</f>
        <v>Deliceto</v>
      </c>
      <c r="C370" s="3" t="str">
        <f ca="1">IFERROR(__xludf.DUMMYFUNCTION("""COMPUTED_VALUE"""),"Trasmesso")</f>
        <v>Trasmesso</v>
      </c>
      <c r="D370" s="3" t="str">
        <f ca="1">IFERROR(__xludf.DUMMYFUNCTION("""COMPUTED_VALUE"""),"agrivoltaico")</f>
        <v>agrivoltaico</v>
      </c>
      <c r="E370" s="4" t="str">
        <f ca="1">IFERROR(__xludf.DUMMYFUNCTION("""COMPUTED_VALUE"""),"15,68")</f>
        <v>15,68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4.25" x14ac:dyDescent="0.2">
      <c r="A371" s="5" t="str">
        <f ca="1">IFERROR(__xludf.DUMMYFUNCTION("""COMPUTED_VALUE"""),"BT")</f>
        <v>BT</v>
      </c>
      <c r="B371" s="5" t="str">
        <f ca="1">IFERROR(__xludf.DUMMYFUNCTION("""COMPUTED_VALUE"""),"Spinazzola")</f>
        <v>Spinazzola</v>
      </c>
      <c r="C371" s="5" t="str">
        <f ca="1">IFERROR(__xludf.DUMMYFUNCTION("""COMPUTED_VALUE"""),"Aperto")</f>
        <v>Aperto</v>
      </c>
      <c r="D371" s="5" t="str">
        <f ca="1">IFERROR(__xludf.DUMMYFUNCTION("""COMPUTED_VALUE"""),"agrivoltaico")</f>
        <v>agrivoltaico</v>
      </c>
      <c r="E371" s="6" t="str">
        <f ca="1">IFERROR(__xludf.DUMMYFUNCTION("""COMPUTED_VALUE"""),"60,18")</f>
        <v>60,18</v>
      </c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4.25" x14ac:dyDescent="0.2">
      <c r="A372" s="3" t="str">
        <f ca="1">IFERROR(__xludf.DUMMYFUNCTION("""COMPUTED_VALUE"""),"LE")</f>
        <v>LE</v>
      </c>
      <c r="B372" s="3" t="str">
        <f ca="1">IFERROR(__xludf.DUMMYFUNCTION("""COMPUTED_VALUE"""),"Salice Salentino")</f>
        <v>Salice Salentino</v>
      </c>
      <c r="C372" s="3" t="str">
        <f ca="1">IFERROR(__xludf.DUMMYFUNCTION("""COMPUTED_VALUE"""),"Trasmesso")</f>
        <v>Trasmesso</v>
      </c>
      <c r="D372" s="3" t="str">
        <f ca="1">IFERROR(__xludf.DUMMYFUNCTION("""COMPUTED_VALUE"""),"agrivoltaico")</f>
        <v>agrivoltaico</v>
      </c>
      <c r="E372" s="4" t="str">
        <f ca="1">IFERROR(__xludf.DUMMYFUNCTION("""COMPUTED_VALUE"""),"40,68")</f>
        <v>40,68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4.25" x14ac:dyDescent="0.2">
      <c r="A373" s="5" t="str">
        <f ca="1">IFERROR(__xludf.DUMMYFUNCTION("""COMPUTED_VALUE"""),"LE")</f>
        <v>LE</v>
      </c>
      <c r="B373" s="5" t="str">
        <f ca="1">IFERROR(__xludf.DUMMYFUNCTION("""COMPUTED_VALUE"""),"Carpignano Salentino")</f>
        <v>Carpignano Salentino</v>
      </c>
      <c r="C373" s="5" t="str">
        <f ca="1">IFERROR(__xludf.DUMMYFUNCTION("""COMPUTED_VALUE"""),"Chiuso")</f>
        <v>Chiuso</v>
      </c>
      <c r="D373" s="5" t="str">
        <f ca="1">IFERROR(__xludf.DUMMYFUNCTION("""COMPUTED_VALUE"""),"agrivoltaico")</f>
        <v>agrivoltaico</v>
      </c>
      <c r="E373" s="6" t="str">
        <f ca="1">IFERROR(__xludf.DUMMYFUNCTION("""COMPUTED_VALUE"""),"10,719")</f>
        <v>10,719</v>
      </c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4.25" x14ac:dyDescent="0.2">
      <c r="A374" s="3" t="str">
        <f ca="1">IFERROR(__xludf.DUMMYFUNCTION("""COMPUTED_VALUE"""),"LE")</f>
        <v>LE</v>
      </c>
      <c r="B374" s="3" t="str">
        <f ca="1">IFERROR(__xludf.DUMMYFUNCTION("""COMPUTED_VALUE"""),"Salice Salentino")</f>
        <v>Salice Salentino</v>
      </c>
      <c r="C374" s="3" t="str">
        <f ca="1">IFERROR(__xludf.DUMMYFUNCTION("""COMPUTED_VALUE"""),"Trasmesso")</f>
        <v>Trasmesso</v>
      </c>
      <c r="D374" s="3" t="str">
        <f ca="1">IFERROR(__xludf.DUMMYFUNCTION("""COMPUTED_VALUE"""),"agrivoltaico")</f>
        <v>agrivoltaico</v>
      </c>
      <c r="E374" s="4" t="str">
        <f ca="1">IFERROR(__xludf.DUMMYFUNCTION("""COMPUTED_VALUE"""),"17,458")</f>
        <v>17,458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4.25" x14ac:dyDescent="0.2">
      <c r="A375" s="5" t="str">
        <f ca="1">IFERROR(__xludf.DUMMYFUNCTION("""COMPUTED_VALUE"""),"BA")</f>
        <v>BA</v>
      </c>
      <c r="B375" s="5" t="str">
        <f ca="1">IFERROR(__xludf.DUMMYFUNCTION("""COMPUTED_VALUE"""),"Santeramo in Colle")</f>
        <v>Santeramo in Colle</v>
      </c>
      <c r="C375" s="5" t="str">
        <f ca="1">IFERROR(__xludf.DUMMYFUNCTION("""COMPUTED_VALUE"""),"Trasmesso")</f>
        <v>Trasmesso</v>
      </c>
      <c r="D375" s="5" t="str">
        <f ca="1">IFERROR(__xludf.DUMMYFUNCTION("""COMPUTED_VALUE"""),"agrivoltaico")</f>
        <v>agrivoltaico</v>
      </c>
      <c r="E375" s="6" t="str">
        <f ca="1">IFERROR(__xludf.DUMMYFUNCTION("""COMPUTED_VALUE"""),"25,899")</f>
        <v>25,899</v>
      </c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4.25" x14ac:dyDescent="0.2">
      <c r="A376" s="3" t="str">
        <f ca="1">IFERROR(__xludf.DUMMYFUNCTION("""COMPUTED_VALUE"""),"BR")</f>
        <v>BR</v>
      </c>
      <c r="B376" s="3" t="str">
        <f ca="1">IFERROR(__xludf.DUMMYFUNCTION("""COMPUTED_VALUE"""),"Mesagne - Brindisi")</f>
        <v>Mesagne - Brindisi</v>
      </c>
      <c r="C376" s="3" t="str">
        <f ca="1">IFERROR(__xludf.DUMMYFUNCTION("""COMPUTED_VALUE"""),"Trasmesso")</f>
        <v>Trasmesso</v>
      </c>
      <c r="D376" s="3" t="str">
        <f ca="1">IFERROR(__xludf.DUMMYFUNCTION("""COMPUTED_VALUE"""),"agrivoltaico")</f>
        <v>agrivoltaico</v>
      </c>
      <c r="E376" s="4" t="str">
        <f ca="1">IFERROR(__xludf.DUMMYFUNCTION("""COMPUTED_VALUE"""),"48,7")</f>
        <v>48,7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4.25" x14ac:dyDescent="0.2">
      <c r="A377" s="5" t="str">
        <f ca="1">IFERROR(__xludf.DUMMYFUNCTION("""COMPUTED_VALUE"""),"FG")</f>
        <v>FG</v>
      </c>
      <c r="B377" s="5" t="str">
        <f ca="1">IFERROR(__xludf.DUMMYFUNCTION("""COMPUTED_VALUE"""),"Foggia - Manfredonia")</f>
        <v>Foggia - Manfredonia</v>
      </c>
      <c r="C377" s="5" t="str">
        <f ca="1">IFERROR(__xludf.DUMMYFUNCTION("""COMPUTED_VALUE"""),"Trasmesso")</f>
        <v>Trasmesso</v>
      </c>
      <c r="D377" s="5" t="str">
        <f ca="1">IFERROR(__xludf.DUMMYFUNCTION("""COMPUTED_VALUE"""),"agrivoltaico")</f>
        <v>agrivoltaico</v>
      </c>
      <c r="E377" s="6" t="str">
        <f ca="1">IFERROR(__xludf.DUMMYFUNCTION("""COMPUTED_VALUE"""),"26,01")</f>
        <v>26,01</v>
      </c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4.25" x14ac:dyDescent="0.2">
      <c r="A378" s="3" t="str">
        <f ca="1">IFERROR(__xludf.DUMMYFUNCTION("""COMPUTED_VALUE"""),"FG")</f>
        <v>FG</v>
      </c>
      <c r="B378" s="3" t="str">
        <f ca="1">IFERROR(__xludf.DUMMYFUNCTION("""COMPUTED_VALUE"""),"Castelluccio dei Sauri")</f>
        <v>Castelluccio dei Sauri</v>
      </c>
      <c r="C378" s="3" t="str">
        <f ca="1">IFERROR(__xludf.DUMMYFUNCTION("""COMPUTED_VALUE"""),"Trasmesso")</f>
        <v>Trasmesso</v>
      </c>
      <c r="D378" s="3" t="str">
        <f ca="1">IFERROR(__xludf.DUMMYFUNCTION("""COMPUTED_VALUE"""),"agrivoltaico")</f>
        <v>agrivoltaico</v>
      </c>
      <c r="E378" s="4" t="str">
        <f ca="1">IFERROR(__xludf.DUMMYFUNCTION("""COMPUTED_VALUE"""),"46,01")</f>
        <v>46,01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4.25" x14ac:dyDescent="0.2">
      <c r="A379" s="5" t="str">
        <f ca="1">IFERROR(__xludf.DUMMYFUNCTION("""COMPUTED_VALUE"""),"BR")</f>
        <v>BR</v>
      </c>
      <c r="B379" s="5" t="str">
        <f ca="1">IFERROR(__xludf.DUMMYFUNCTION("""COMPUTED_VALUE"""),"Brindisi")</f>
        <v>Brindisi</v>
      </c>
      <c r="C379" s="5" t="str">
        <f ca="1">IFERROR(__xludf.DUMMYFUNCTION("""COMPUTED_VALUE"""),"Trasmesso")</f>
        <v>Trasmesso</v>
      </c>
      <c r="D379" s="5" t="str">
        <f ca="1">IFERROR(__xludf.DUMMYFUNCTION("""COMPUTED_VALUE"""),"agrivoltaico")</f>
        <v>agrivoltaico</v>
      </c>
      <c r="E379" s="6" t="str">
        <f ca="1">IFERROR(__xludf.DUMMYFUNCTION("""COMPUTED_VALUE"""),"11,96")</f>
        <v>11,96</v>
      </c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4.25" x14ac:dyDescent="0.2">
      <c r="A380" s="3" t="str">
        <f ca="1">IFERROR(__xludf.DUMMYFUNCTION("""COMPUTED_VALUE"""),"LE")</f>
        <v>LE</v>
      </c>
      <c r="B380" s="3" t="str">
        <f ca="1">IFERROR(__xludf.DUMMYFUNCTION("""COMPUTED_VALUE"""),"Galatina")</f>
        <v>Galatina</v>
      </c>
      <c r="C380" s="3" t="str">
        <f ca="1">IFERROR(__xludf.DUMMYFUNCTION("""COMPUTED_VALUE"""),"Aperto")</f>
        <v>Aperto</v>
      </c>
      <c r="D380" s="3" t="str">
        <f ca="1">IFERROR(__xludf.DUMMYFUNCTION("""COMPUTED_VALUE"""),"fotovoltaico")</f>
        <v>fotovoltaico</v>
      </c>
      <c r="E380" s="4" t="str">
        <f ca="1">IFERROR(__xludf.DUMMYFUNCTION("""COMPUTED_VALUE"""),"11,97")</f>
        <v>11,97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4.25" x14ac:dyDescent="0.2">
      <c r="A381" s="5" t="str">
        <f ca="1">IFERROR(__xludf.DUMMYFUNCTION("""COMPUTED_VALUE"""),"FG")</f>
        <v>FG</v>
      </c>
      <c r="B381" s="5" t="str">
        <f ca="1">IFERROR(__xludf.DUMMYFUNCTION("""COMPUTED_VALUE"""),"Brindisi")</f>
        <v>Brindisi</v>
      </c>
      <c r="C381" s="5" t="str">
        <f ca="1">IFERROR(__xludf.DUMMYFUNCTION("""COMPUTED_VALUE"""),"Trasmesso")</f>
        <v>Trasmesso</v>
      </c>
      <c r="D381" s="5" t="str">
        <f ca="1">IFERROR(__xludf.DUMMYFUNCTION("""COMPUTED_VALUE"""),"agrivoltaico")</f>
        <v>agrivoltaico</v>
      </c>
      <c r="E381" s="6" t="str">
        <f ca="1">IFERROR(__xludf.DUMMYFUNCTION("""COMPUTED_VALUE"""),"30,15")</f>
        <v>30,15</v>
      </c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4.25" x14ac:dyDescent="0.2">
      <c r="A382" s="3" t="str">
        <f ca="1">IFERROR(__xludf.DUMMYFUNCTION("""COMPUTED_VALUE"""),"FG")</f>
        <v>FG</v>
      </c>
      <c r="B382" s="3" t="str">
        <f ca="1">IFERROR(__xludf.DUMMYFUNCTION("""COMPUTED_VALUE"""),"Orta Nova")</f>
        <v>Orta Nova</v>
      </c>
      <c r="C382" s="3" t="str">
        <f ca="1">IFERROR(__xludf.DUMMYFUNCTION("""COMPUTED_VALUE"""),"Trasmesso")</f>
        <v>Trasmesso</v>
      </c>
      <c r="D382" s="3" t="str">
        <f ca="1">IFERROR(__xludf.DUMMYFUNCTION("""COMPUTED_VALUE"""),"agrivoltaico")</f>
        <v>agrivoltaico</v>
      </c>
      <c r="E382" s="4" t="str">
        <f ca="1">IFERROR(__xludf.DUMMYFUNCTION("""COMPUTED_VALUE"""),"47,88")</f>
        <v>47,88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4.25" x14ac:dyDescent="0.2">
      <c r="A383" s="5" t="str">
        <f ca="1">IFERROR(__xludf.DUMMYFUNCTION("""COMPUTED_VALUE"""),"LE BR")</f>
        <v>LE BR</v>
      </c>
      <c r="B383" s="5" t="str">
        <f ca="1">IFERROR(__xludf.DUMMYFUNCTION("""COMPUTED_VALUE"""),"Salice Salentino (LE) - Guagnano (LE) - San Pancrazio Salentino (BR) - Campi Salentina (LE)")</f>
        <v>Salice Salentino (LE) - Guagnano (LE) - San Pancrazio Salentino (BR) - Campi Salentina (LE)</v>
      </c>
      <c r="C383" s="5" t="str">
        <f ca="1">IFERROR(__xludf.DUMMYFUNCTION("""COMPUTED_VALUE"""),"Trasmesso")</f>
        <v>Trasmesso</v>
      </c>
      <c r="D383" s="5" t="str">
        <f ca="1">IFERROR(__xludf.DUMMYFUNCTION("""COMPUTED_VALUE"""),"eolico")</f>
        <v>eolico</v>
      </c>
      <c r="E383" s="6" t="str">
        <f ca="1">IFERROR(__xludf.DUMMYFUNCTION("""COMPUTED_VALUE"""),"105,4")</f>
        <v>105,4</v>
      </c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4.25" x14ac:dyDescent="0.2">
      <c r="A384" s="3" t="str">
        <f ca="1">IFERROR(__xludf.DUMMYFUNCTION("""COMPUTED_VALUE"""),"FG")</f>
        <v>FG</v>
      </c>
      <c r="B384" s="3" t="str">
        <f ca="1">IFERROR(__xludf.DUMMYFUNCTION("""COMPUTED_VALUE"""),"Lucera - Troia")</f>
        <v>Lucera - Troia</v>
      </c>
      <c r="C384" s="3" t="str">
        <f ca="1">IFERROR(__xludf.DUMMYFUNCTION("""COMPUTED_VALUE"""),"Trasmesso")</f>
        <v>Trasmesso</v>
      </c>
      <c r="D384" s="3" t="str">
        <f ca="1">IFERROR(__xludf.DUMMYFUNCTION("""COMPUTED_VALUE"""),"agrivoltaico")</f>
        <v>agrivoltaico</v>
      </c>
      <c r="E384" s="4" t="str">
        <f ca="1">IFERROR(__xludf.DUMMYFUNCTION("""COMPUTED_VALUE"""),"30,86")</f>
        <v>30,86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4.25" x14ac:dyDescent="0.2">
      <c r="A385" s="5" t="str">
        <f ca="1">IFERROR(__xludf.DUMMYFUNCTION("""COMPUTED_VALUE"""),"FG")</f>
        <v>FG</v>
      </c>
      <c r="B385" s="5" t="str">
        <f ca="1">IFERROR(__xludf.DUMMYFUNCTION("""COMPUTED_VALUE"""),"Cerignola")</f>
        <v>Cerignola</v>
      </c>
      <c r="C385" s="5" t="str">
        <f ca="1">IFERROR(__xludf.DUMMYFUNCTION("""COMPUTED_VALUE"""),"Trasmesso")</f>
        <v>Trasmesso</v>
      </c>
      <c r="D385" s="5" t="str">
        <f ca="1">IFERROR(__xludf.DUMMYFUNCTION("""COMPUTED_VALUE"""),"agrivoltaico")</f>
        <v>agrivoltaico</v>
      </c>
      <c r="E385" s="6" t="str">
        <f ca="1">IFERROR(__xludf.DUMMYFUNCTION("""COMPUTED_VALUE"""),"17,57")</f>
        <v>17,57</v>
      </c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4.25" x14ac:dyDescent="0.2">
      <c r="A386" s="3" t="str">
        <f ca="1">IFERROR(__xludf.DUMMYFUNCTION("""COMPUTED_VALUE"""),"TA")</f>
        <v>TA</v>
      </c>
      <c r="B386" s="3" t="str">
        <f ca="1">IFERROR(__xludf.DUMMYFUNCTION("""COMPUTED_VALUE"""),"Statte - Taranto")</f>
        <v>Statte - Taranto</v>
      </c>
      <c r="C386" s="3" t="str">
        <f ca="1">IFERROR(__xludf.DUMMYFUNCTION("""COMPUTED_VALUE"""),"Chiuso")</f>
        <v>Chiuso</v>
      </c>
      <c r="D386" s="3" t="str">
        <f ca="1">IFERROR(__xludf.DUMMYFUNCTION("""COMPUTED_VALUE"""),"agrivoltaico")</f>
        <v>agrivoltaico</v>
      </c>
      <c r="E386" s="4" t="str">
        <f ca="1">IFERROR(__xludf.DUMMYFUNCTION("""COMPUTED_VALUE"""),"16,483")</f>
        <v>16,483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4.25" x14ac:dyDescent="0.2">
      <c r="A387" s="5" t="str">
        <f ca="1">IFERROR(__xludf.DUMMYFUNCTION("""COMPUTED_VALUE"""),"BA")</f>
        <v>BA</v>
      </c>
      <c r="B387" s="5" t="str">
        <f ca="1">IFERROR(__xludf.DUMMYFUNCTION("""COMPUTED_VALUE"""),"Santeramo in Colle")</f>
        <v>Santeramo in Colle</v>
      </c>
      <c r="C387" s="5" t="str">
        <f ca="1">IFERROR(__xludf.DUMMYFUNCTION("""COMPUTED_VALUE"""),"Trasmesso")</f>
        <v>Trasmesso</v>
      </c>
      <c r="D387" s="5" t="str">
        <f ca="1">IFERROR(__xludf.DUMMYFUNCTION("""COMPUTED_VALUE"""),"agrivoltaico")</f>
        <v>agrivoltaico</v>
      </c>
      <c r="E387" s="6" t="str">
        <f ca="1">IFERROR(__xludf.DUMMYFUNCTION("""COMPUTED_VALUE"""),"19,42")</f>
        <v>19,42</v>
      </c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4.25" x14ac:dyDescent="0.2">
      <c r="A388" s="3" t="str">
        <f ca="1">IFERROR(__xludf.DUMMYFUNCTION("""COMPUTED_VALUE"""),"FG")</f>
        <v>FG</v>
      </c>
      <c r="B388" s="3" t="str">
        <f ca="1">IFERROR(__xludf.DUMMYFUNCTION("""COMPUTED_VALUE"""),"Ascoli Satriano - Ordona - Castelluccio dei Sauri")</f>
        <v>Ascoli Satriano - Ordona - Castelluccio dei Sauri</v>
      </c>
      <c r="C388" s="3" t="str">
        <f ca="1">IFERROR(__xludf.DUMMYFUNCTION("""COMPUTED_VALUE"""),"Chiuso")</f>
        <v>Chiuso</v>
      </c>
      <c r="D388" s="3" t="str">
        <f ca="1">IFERROR(__xludf.DUMMYFUNCTION("""COMPUTED_VALUE"""),"agrivoltaico")</f>
        <v>agrivoltaico</v>
      </c>
      <c r="E388" s="4" t="str">
        <f ca="1">IFERROR(__xludf.DUMMYFUNCTION("""COMPUTED_VALUE"""),"79,99")</f>
        <v>79,99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4.25" x14ac:dyDescent="0.2">
      <c r="A389" s="5" t="str">
        <f ca="1">IFERROR(__xludf.DUMMYFUNCTION("""COMPUTED_VALUE"""),"FG")</f>
        <v>FG</v>
      </c>
      <c r="B389" s="5" t="str">
        <f ca="1">IFERROR(__xludf.DUMMYFUNCTION("""COMPUTED_VALUE"""),"Orta Nova")</f>
        <v>Orta Nova</v>
      </c>
      <c r="C389" s="5" t="str">
        <f ca="1">IFERROR(__xludf.DUMMYFUNCTION("""COMPUTED_VALUE"""),"Trasmesso")</f>
        <v>Trasmesso</v>
      </c>
      <c r="D389" s="5" t="str">
        <f ca="1">IFERROR(__xludf.DUMMYFUNCTION("""COMPUTED_VALUE"""),"agrivoltaico")</f>
        <v>agrivoltaico</v>
      </c>
      <c r="E389" s="6" t="str">
        <f ca="1">IFERROR(__xludf.DUMMYFUNCTION("""COMPUTED_VALUE"""),"22,14")</f>
        <v>22,14</v>
      </c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4.25" x14ac:dyDescent="0.2">
      <c r="A390" s="3" t="str">
        <f ca="1">IFERROR(__xludf.DUMMYFUNCTION("""COMPUTED_VALUE"""),"LE")</f>
        <v>LE</v>
      </c>
      <c r="B390" s="3" t="str">
        <f ca="1">IFERROR(__xludf.DUMMYFUNCTION("""COMPUTED_VALUE"""),"Veglie")</f>
        <v>Veglie</v>
      </c>
      <c r="C390" s="3" t="str">
        <f ca="1">IFERROR(__xludf.DUMMYFUNCTION("""COMPUTED_VALUE"""),"Trasmesso")</f>
        <v>Trasmesso</v>
      </c>
      <c r="D390" s="3" t="str">
        <f ca="1">IFERROR(__xludf.DUMMYFUNCTION("""COMPUTED_VALUE"""),"agrivoltaico")</f>
        <v>agrivoltaico</v>
      </c>
      <c r="E390" s="4" t="str">
        <f ca="1">IFERROR(__xludf.DUMMYFUNCTION("""COMPUTED_VALUE"""),"20,44")</f>
        <v>20,44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4.25" x14ac:dyDescent="0.2">
      <c r="A391" s="5" t="str">
        <f ca="1">IFERROR(__xludf.DUMMYFUNCTION("""COMPUTED_VALUE"""),"LE")</f>
        <v>LE</v>
      </c>
      <c r="B391" s="5" t="str">
        <f ca="1">IFERROR(__xludf.DUMMYFUNCTION("""COMPUTED_VALUE"""),"Veglie")</f>
        <v>Veglie</v>
      </c>
      <c r="C391" s="5" t="str">
        <f ca="1">IFERROR(__xludf.DUMMYFUNCTION("""COMPUTED_VALUE"""),"Trasmesso")</f>
        <v>Trasmesso</v>
      </c>
      <c r="D391" s="5" t="str">
        <f ca="1">IFERROR(__xludf.DUMMYFUNCTION("""COMPUTED_VALUE"""),"agrivoltaico")</f>
        <v>agrivoltaico</v>
      </c>
      <c r="E391" s="6" t="str">
        <f ca="1">IFERROR(__xludf.DUMMYFUNCTION("""COMPUTED_VALUE"""),"14,51")</f>
        <v>14,51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4.25" x14ac:dyDescent="0.2">
      <c r="A392" s="3" t="str">
        <f ca="1">IFERROR(__xludf.DUMMYFUNCTION("""COMPUTED_VALUE"""),"BR TA")</f>
        <v>BR TA</v>
      </c>
      <c r="B392" s="3" t="str">
        <f ca="1">IFERROR(__xludf.DUMMYFUNCTION("""COMPUTED_VALUE"""),"Francavilla Fontana")</f>
        <v>Francavilla Fontana</v>
      </c>
      <c r="C392" s="3" t="str">
        <f ca="1">IFERROR(__xludf.DUMMYFUNCTION("""COMPUTED_VALUE"""),"Trasmesso")</f>
        <v>Trasmesso</v>
      </c>
      <c r="D392" s="3" t="str">
        <f ca="1">IFERROR(__xludf.DUMMYFUNCTION("""COMPUTED_VALUE"""),"agrivoltaico")</f>
        <v>agrivoltaico</v>
      </c>
      <c r="E392" s="4" t="str">
        <f ca="1">IFERROR(__xludf.DUMMYFUNCTION("""COMPUTED_VALUE"""),"80,239")</f>
        <v>80,239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4.25" x14ac:dyDescent="0.2">
      <c r="A393" s="5" t="str">
        <f ca="1">IFERROR(__xludf.DUMMYFUNCTION("""COMPUTED_VALUE"""),"FG")</f>
        <v>FG</v>
      </c>
      <c r="B393" s="5" t="str">
        <f ca="1">IFERROR(__xludf.DUMMYFUNCTION("""COMPUTED_VALUE"""),"Orta Nova")</f>
        <v>Orta Nova</v>
      </c>
      <c r="C393" s="5" t="str">
        <f ca="1">IFERROR(__xludf.DUMMYFUNCTION("""COMPUTED_VALUE"""),"Chiuso")</f>
        <v>Chiuso</v>
      </c>
      <c r="D393" s="5" t="str">
        <f ca="1">IFERROR(__xludf.DUMMYFUNCTION("""COMPUTED_VALUE"""),"agrivoltaico")</f>
        <v>agrivoltaico</v>
      </c>
      <c r="E393" s="6" t="str">
        <f ca="1">IFERROR(__xludf.DUMMYFUNCTION("""COMPUTED_VALUE"""),"32,53")</f>
        <v>32,53</v>
      </c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4.25" x14ac:dyDescent="0.2">
      <c r="A394" s="3" t="str">
        <f ca="1">IFERROR(__xludf.DUMMYFUNCTION("""COMPUTED_VALUE"""),"TA")</f>
        <v>TA</v>
      </c>
      <c r="B394" s="3" t="str">
        <f ca="1">IFERROR(__xludf.DUMMYFUNCTION("""COMPUTED_VALUE"""),"Taranto")</f>
        <v>Taranto</v>
      </c>
      <c r="C394" s="3" t="str">
        <f ca="1">IFERROR(__xludf.DUMMYFUNCTION("""COMPUTED_VALUE"""),"Chiuso")</f>
        <v>Chiuso</v>
      </c>
      <c r="D394" s="3" t="str">
        <f ca="1">IFERROR(__xludf.DUMMYFUNCTION("""COMPUTED_VALUE"""),"fotovoltaico")</f>
        <v>fotovoltaico</v>
      </c>
      <c r="E394" s="4" t="str">
        <f ca="1">IFERROR(__xludf.DUMMYFUNCTION("""COMPUTED_VALUE"""),"70,48")</f>
        <v>70,48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4.25" x14ac:dyDescent="0.2">
      <c r="A395" s="5" t="str">
        <f ca="1">IFERROR(__xludf.DUMMYFUNCTION("""COMPUTED_VALUE"""),"FG")</f>
        <v>FG</v>
      </c>
      <c r="B395" s="5" t="str">
        <f ca="1">IFERROR(__xludf.DUMMYFUNCTION("""COMPUTED_VALUE"""),"Torremaggiore")</f>
        <v>Torremaggiore</v>
      </c>
      <c r="C395" s="5" t="str">
        <f ca="1">IFERROR(__xludf.DUMMYFUNCTION("""COMPUTED_VALUE"""),"Trasmesso")</f>
        <v>Trasmesso</v>
      </c>
      <c r="D395" s="5" t="str">
        <f ca="1">IFERROR(__xludf.DUMMYFUNCTION("""COMPUTED_VALUE"""),"agrivoltaico")</f>
        <v>agrivoltaico</v>
      </c>
      <c r="E395" s="6" t="str">
        <f ca="1">IFERROR(__xludf.DUMMYFUNCTION("""COMPUTED_VALUE"""),"47,34")</f>
        <v>47,34</v>
      </c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4.25" x14ac:dyDescent="0.2">
      <c r="A396" s="3" t="str">
        <f ca="1">IFERROR(__xludf.DUMMYFUNCTION("""COMPUTED_VALUE"""),"FG")</f>
        <v>FG</v>
      </c>
      <c r="B396" s="3" t="str">
        <f ca="1">IFERROR(__xludf.DUMMYFUNCTION("""COMPUTED_VALUE"""),"San Severo")</f>
        <v>San Severo</v>
      </c>
      <c r="C396" s="3" t="str">
        <f ca="1">IFERROR(__xludf.DUMMYFUNCTION("""COMPUTED_VALUE"""),"Chiuso")</f>
        <v>Chiuso</v>
      </c>
      <c r="D396" s="3" t="str">
        <f ca="1">IFERROR(__xludf.DUMMYFUNCTION("""COMPUTED_VALUE"""),"agrivoltaico")</f>
        <v>agrivoltaico</v>
      </c>
      <c r="E396" s="4" t="str">
        <f ca="1">IFERROR(__xludf.DUMMYFUNCTION("""COMPUTED_VALUE"""),"71,94")</f>
        <v>71,94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4.25" x14ac:dyDescent="0.2">
      <c r="A397" s="5" t="str">
        <f ca="1">IFERROR(__xludf.DUMMYFUNCTION("""COMPUTED_VALUE"""),"BR")</f>
        <v>BR</v>
      </c>
      <c r="B397" s="5" t="str">
        <f ca="1">IFERROR(__xludf.DUMMYFUNCTION("""COMPUTED_VALUE"""),"Brindisi-Mesagne")</f>
        <v>Brindisi-Mesagne</v>
      </c>
      <c r="C397" s="5" t="str">
        <f ca="1">IFERROR(__xludf.DUMMYFUNCTION("""COMPUTED_VALUE"""),"Trasmesso")</f>
        <v>Trasmesso</v>
      </c>
      <c r="D397" s="5" t="str">
        <f ca="1">IFERROR(__xludf.DUMMYFUNCTION("""COMPUTED_VALUE"""),"eolico")</f>
        <v>eolico</v>
      </c>
      <c r="E397" s="6" t="str">
        <f ca="1">IFERROR(__xludf.DUMMYFUNCTION("""COMPUTED_VALUE"""),"36")</f>
        <v>36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4.25" x14ac:dyDescent="0.2">
      <c r="A398" s="3" t="str">
        <f ca="1">IFERROR(__xludf.DUMMYFUNCTION("""COMPUTED_VALUE"""),"BT")</f>
        <v>BT</v>
      </c>
      <c r="B398" s="3" t="str">
        <f ca="1">IFERROR(__xludf.DUMMYFUNCTION("""COMPUTED_VALUE"""),"Spinazzola")</f>
        <v>Spinazzola</v>
      </c>
      <c r="C398" s="3" t="str">
        <f ca="1">IFERROR(__xludf.DUMMYFUNCTION("""COMPUTED_VALUE"""),"Trasmesso")</f>
        <v>Trasmesso</v>
      </c>
      <c r="D398" s="3" t="str">
        <f ca="1">IFERROR(__xludf.DUMMYFUNCTION("""COMPUTED_VALUE"""),"eolico")</f>
        <v>eolico</v>
      </c>
      <c r="E398" s="4" t="str">
        <f ca="1">IFERROR(__xludf.DUMMYFUNCTION("""COMPUTED_VALUE"""),"70,5")</f>
        <v>70,5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4.25" x14ac:dyDescent="0.2">
      <c r="A399" s="5" t="str">
        <f ca="1">IFERROR(__xludf.DUMMYFUNCTION("""COMPUTED_VALUE"""),"TA")</f>
        <v>TA</v>
      </c>
      <c r="B399" s="5" t="str">
        <f ca="1">IFERROR(__xludf.DUMMYFUNCTION("""COMPUTED_VALUE"""),"Taranto")</f>
        <v>Taranto</v>
      </c>
      <c r="C399" s="5" t="str">
        <f ca="1">IFERROR(__xludf.DUMMYFUNCTION("""COMPUTED_VALUE"""),"Trasmesso")</f>
        <v>Trasmesso</v>
      </c>
      <c r="D399" s="5" t="str">
        <f ca="1">IFERROR(__xludf.DUMMYFUNCTION("""COMPUTED_VALUE"""),"agrivoltaico")</f>
        <v>agrivoltaico</v>
      </c>
      <c r="E399" s="6" t="str">
        <f ca="1">IFERROR(__xludf.DUMMYFUNCTION("""COMPUTED_VALUE"""),"61,75")</f>
        <v>61,75</v>
      </c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4.25" x14ac:dyDescent="0.2">
      <c r="A400" s="3" t="str">
        <f ca="1">IFERROR(__xludf.DUMMYFUNCTION("""COMPUTED_VALUE"""),"FG")</f>
        <v>FG</v>
      </c>
      <c r="B400" s="3" t="str">
        <f ca="1">IFERROR(__xludf.DUMMYFUNCTION("""COMPUTED_VALUE"""),"Stornarella")</f>
        <v>Stornarella</v>
      </c>
      <c r="C400" s="3" t="str">
        <f ca="1">IFERROR(__xludf.DUMMYFUNCTION("""COMPUTED_VALUE"""),"Chiuso")</f>
        <v>Chiuso</v>
      </c>
      <c r="D400" s="3" t="str">
        <f ca="1">IFERROR(__xludf.DUMMYFUNCTION("""COMPUTED_VALUE"""),"agrivoltaico")</f>
        <v>agrivoltaico</v>
      </c>
      <c r="E400" s="4" t="str">
        <f ca="1">IFERROR(__xludf.DUMMYFUNCTION("""COMPUTED_VALUE"""),"40,658")</f>
        <v>40,658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4.25" x14ac:dyDescent="0.2">
      <c r="A401" s="5" t="str">
        <f ca="1">IFERROR(__xludf.DUMMYFUNCTION("""COMPUTED_VALUE"""),"FG")</f>
        <v>FG</v>
      </c>
      <c r="B401" s="5" t="str">
        <f ca="1">IFERROR(__xludf.DUMMYFUNCTION("""COMPUTED_VALUE"""),"Foggia")</f>
        <v>Foggia</v>
      </c>
      <c r="C401" s="5" t="str">
        <f ca="1">IFERROR(__xludf.DUMMYFUNCTION("""COMPUTED_VALUE"""),"Aperto")</f>
        <v>Aperto</v>
      </c>
      <c r="D401" s="5" t="str">
        <f ca="1">IFERROR(__xludf.DUMMYFUNCTION("""COMPUTED_VALUE"""),"agrivoltaico")</f>
        <v>agrivoltaico</v>
      </c>
      <c r="E401" s="6" t="str">
        <f ca="1">IFERROR(__xludf.DUMMYFUNCTION("""COMPUTED_VALUE"""),"49,66")</f>
        <v>49,66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4.25" x14ac:dyDescent="0.2">
      <c r="A402" s="3" t="str">
        <f ca="1">IFERROR(__xludf.DUMMYFUNCTION("""COMPUTED_VALUE"""),"FG")</f>
        <v>FG</v>
      </c>
      <c r="B402" s="3" t="str">
        <f ca="1">IFERROR(__xludf.DUMMYFUNCTION("""COMPUTED_VALUE"""),"Orta Nova")</f>
        <v>Orta Nova</v>
      </c>
      <c r="C402" s="3" t="str">
        <f ca="1">IFERROR(__xludf.DUMMYFUNCTION("""COMPUTED_VALUE"""),"Trasmesso")</f>
        <v>Trasmesso</v>
      </c>
      <c r="D402" s="3" t="str">
        <f ca="1">IFERROR(__xludf.DUMMYFUNCTION("""COMPUTED_VALUE"""),"agrivoltaico")</f>
        <v>agrivoltaico</v>
      </c>
      <c r="E402" s="4" t="str">
        <f ca="1">IFERROR(__xludf.DUMMYFUNCTION("""COMPUTED_VALUE"""),"68,47")</f>
        <v>68,47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4.25" x14ac:dyDescent="0.2">
      <c r="A403" s="5" t="str">
        <f ca="1">IFERROR(__xludf.DUMMYFUNCTION("""COMPUTED_VALUE"""),"BR")</f>
        <v>BR</v>
      </c>
      <c r="B403" s="5" t="str">
        <f ca="1">IFERROR(__xludf.DUMMYFUNCTION("""COMPUTED_VALUE"""),"Brindisi")</f>
        <v>Brindisi</v>
      </c>
      <c r="C403" s="5" t="str">
        <f ca="1">IFERROR(__xludf.DUMMYFUNCTION("""COMPUTED_VALUE"""),"Trasmesso")</f>
        <v>Trasmesso</v>
      </c>
      <c r="D403" s="5" t="str">
        <f ca="1">IFERROR(__xludf.DUMMYFUNCTION("""COMPUTED_VALUE"""),"agrivoltaico")</f>
        <v>agrivoltaico</v>
      </c>
      <c r="E403" s="6" t="str">
        <f ca="1">IFERROR(__xludf.DUMMYFUNCTION("""COMPUTED_VALUE"""),"38,43")</f>
        <v>38,43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4.25" x14ac:dyDescent="0.2">
      <c r="A404" s="3" t="str">
        <f ca="1">IFERROR(__xludf.DUMMYFUNCTION("""COMPUTED_VALUE"""),"FG")</f>
        <v>FG</v>
      </c>
      <c r="B404" s="3" t="str">
        <f ca="1">IFERROR(__xludf.DUMMYFUNCTION("""COMPUTED_VALUE"""),"Foggia")</f>
        <v>Foggia</v>
      </c>
      <c r="C404" s="3" t="str">
        <f ca="1">IFERROR(__xludf.DUMMYFUNCTION("""COMPUTED_VALUE"""),"Aperto")</f>
        <v>Aperto</v>
      </c>
      <c r="D404" s="3" t="str">
        <f ca="1">IFERROR(__xludf.DUMMYFUNCTION("""COMPUTED_VALUE"""),"agrivoltaico")</f>
        <v>agrivoltaico</v>
      </c>
      <c r="E404" s="4" t="str">
        <f ca="1">IFERROR(__xludf.DUMMYFUNCTION("""COMPUTED_VALUE"""),"37,25")</f>
        <v>37,25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4.25" x14ac:dyDescent="0.2">
      <c r="A405" s="5" t="str">
        <f ca="1">IFERROR(__xludf.DUMMYFUNCTION("""COMPUTED_VALUE"""),"BR")</f>
        <v>BR</v>
      </c>
      <c r="B405" s="5" t="str">
        <f ca="1">IFERROR(__xludf.DUMMYFUNCTION("""COMPUTED_VALUE"""),"Latiano")</f>
        <v>Latiano</v>
      </c>
      <c r="C405" s="5" t="str">
        <f ca="1">IFERROR(__xludf.DUMMYFUNCTION("""COMPUTED_VALUE"""),"Chiuso")</f>
        <v>Chiuso</v>
      </c>
      <c r="D405" s="5" t="str">
        <f ca="1">IFERROR(__xludf.DUMMYFUNCTION("""COMPUTED_VALUE"""),"agrivoltaico")</f>
        <v>agrivoltaico</v>
      </c>
      <c r="E405" s="6" t="str">
        <f ca="1">IFERROR(__xludf.DUMMYFUNCTION("""COMPUTED_VALUE"""),"48,917")</f>
        <v>48,917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4.25" x14ac:dyDescent="0.2">
      <c r="A406" s="3" t="str">
        <f ca="1">IFERROR(__xludf.DUMMYFUNCTION("""COMPUTED_VALUE"""),"FG")</f>
        <v>FG</v>
      </c>
      <c r="B406" s="3" t="str">
        <f ca="1">IFERROR(__xludf.DUMMYFUNCTION("""COMPUTED_VALUE"""),"Ascoli Satriano")</f>
        <v>Ascoli Satriano</v>
      </c>
      <c r="C406" s="3" t="str">
        <f ca="1">IFERROR(__xludf.DUMMYFUNCTION("""COMPUTED_VALUE"""),"Trasmesso")</f>
        <v>Trasmesso</v>
      </c>
      <c r="D406" s="3" t="str">
        <f ca="1">IFERROR(__xludf.DUMMYFUNCTION("""COMPUTED_VALUE"""),"fotovoltaico")</f>
        <v>fotovoltaico</v>
      </c>
      <c r="E406" s="4" t="str">
        <f ca="1">IFERROR(__xludf.DUMMYFUNCTION("""COMPUTED_VALUE"""),"11,7")</f>
        <v>11,7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4.25" x14ac:dyDescent="0.2">
      <c r="A407" s="5" t="str">
        <f ca="1">IFERROR(__xludf.DUMMYFUNCTION("""COMPUTED_VALUE"""),"TA")</f>
        <v>TA</v>
      </c>
      <c r="B407" s="5" t="str">
        <f ca="1">IFERROR(__xludf.DUMMYFUNCTION("""COMPUTED_VALUE"""),"Statte")</f>
        <v>Statte</v>
      </c>
      <c r="C407" s="5" t="str">
        <f ca="1">IFERROR(__xludf.DUMMYFUNCTION("""COMPUTED_VALUE"""),"Chiuso")</f>
        <v>Chiuso</v>
      </c>
      <c r="D407" s="5" t="str">
        <f ca="1">IFERROR(__xludf.DUMMYFUNCTION("""COMPUTED_VALUE"""),"fotovoltaico")</f>
        <v>fotovoltaico</v>
      </c>
      <c r="E407" s="6" t="str">
        <f ca="1">IFERROR(__xludf.DUMMYFUNCTION("""COMPUTED_VALUE"""),"18,043")</f>
        <v>18,043</v>
      </c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4.25" x14ac:dyDescent="0.2">
      <c r="A408" s="3" t="str">
        <f ca="1">IFERROR(__xludf.DUMMYFUNCTION("""COMPUTED_VALUE"""),"BR")</f>
        <v>BR</v>
      </c>
      <c r="B408" s="3" t="str">
        <f ca="1">IFERROR(__xludf.DUMMYFUNCTION("""COMPUTED_VALUE"""),"Mesagne")</f>
        <v>Mesagne</v>
      </c>
      <c r="C408" s="3" t="str">
        <f ca="1">IFERROR(__xludf.DUMMYFUNCTION("""COMPUTED_VALUE"""),"Trasmesso")</f>
        <v>Trasmesso</v>
      </c>
      <c r="D408" s="3" t="str">
        <f ca="1">IFERROR(__xludf.DUMMYFUNCTION("""COMPUTED_VALUE"""),"agrivoltaico")</f>
        <v>agrivoltaico</v>
      </c>
      <c r="E408" s="4" t="str">
        <f ca="1">IFERROR(__xludf.DUMMYFUNCTION("""COMPUTED_VALUE"""),"50")</f>
        <v>50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4.25" x14ac:dyDescent="0.2">
      <c r="A409" s="5" t="str">
        <f ca="1">IFERROR(__xludf.DUMMYFUNCTION("""COMPUTED_VALUE"""),"FG")</f>
        <v>FG</v>
      </c>
      <c r="B409" s="5" t="str">
        <f ca="1">IFERROR(__xludf.DUMMYFUNCTION("""COMPUTED_VALUE"""),"Foggia")</f>
        <v>Foggia</v>
      </c>
      <c r="C409" s="5" t="str">
        <f ca="1">IFERROR(__xludf.DUMMYFUNCTION("""COMPUTED_VALUE"""),"Trasmesso")</f>
        <v>Trasmesso</v>
      </c>
      <c r="D409" s="5" t="str">
        <f ca="1">IFERROR(__xludf.DUMMYFUNCTION("""COMPUTED_VALUE"""),"agrivoltaico")</f>
        <v>agrivoltaico</v>
      </c>
      <c r="E409" s="6" t="str">
        <f ca="1">IFERROR(__xludf.DUMMYFUNCTION("""COMPUTED_VALUE"""),"103,314")</f>
        <v>103,314</v>
      </c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4.25" x14ac:dyDescent="0.2">
      <c r="A410" s="3" t="str">
        <f ca="1">IFERROR(__xludf.DUMMYFUNCTION("""COMPUTED_VALUE"""),"FG")</f>
        <v>FG</v>
      </c>
      <c r="B410" s="3" t="str">
        <f ca="1">IFERROR(__xludf.DUMMYFUNCTION("""COMPUTED_VALUE"""),"San Severo")</f>
        <v>San Severo</v>
      </c>
      <c r="C410" s="3" t="str">
        <f ca="1">IFERROR(__xludf.DUMMYFUNCTION("""COMPUTED_VALUE"""),"Chiuso")</f>
        <v>Chiuso</v>
      </c>
      <c r="D410" s="3" t="str">
        <f ca="1">IFERROR(__xludf.DUMMYFUNCTION("""COMPUTED_VALUE"""),"agrivoltaico")</f>
        <v>agrivoltaico</v>
      </c>
      <c r="E410" s="4" t="str">
        <f ca="1">IFERROR(__xludf.DUMMYFUNCTION("""COMPUTED_VALUE"""),"91,846")</f>
        <v>91,846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4.25" x14ac:dyDescent="0.2">
      <c r="A411" s="5" t="str">
        <f ca="1">IFERROR(__xludf.DUMMYFUNCTION("""COMPUTED_VALUE"""),"FG")</f>
        <v>FG</v>
      </c>
      <c r="B411" s="5" t="str">
        <f ca="1">IFERROR(__xludf.DUMMYFUNCTION("""COMPUTED_VALUE"""),"Cerignola")</f>
        <v>Cerignola</v>
      </c>
      <c r="C411" s="5" t="str">
        <f ca="1">IFERROR(__xludf.DUMMYFUNCTION("""COMPUTED_VALUE"""),"Trasmesso")</f>
        <v>Trasmesso</v>
      </c>
      <c r="D411" s="5" t="str">
        <f ca="1">IFERROR(__xludf.DUMMYFUNCTION("""COMPUTED_VALUE"""),"agrivoltaico")</f>
        <v>agrivoltaico</v>
      </c>
      <c r="E411" s="6" t="str">
        <f ca="1">IFERROR(__xludf.DUMMYFUNCTION("""COMPUTED_VALUE"""),"42,06")</f>
        <v>42,06</v>
      </c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4.25" x14ac:dyDescent="0.2">
      <c r="A412" s="3" t="str">
        <f ca="1">IFERROR(__xludf.DUMMYFUNCTION("""COMPUTED_VALUE"""),"FG")</f>
        <v>FG</v>
      </c>
      <c r="B412" s="3" t="str">
        <f ca="1">IFERROR(__xludf.DUMMYFUNCTION("""COMPUTED_VALUE"""),"Foggia")</f>
        <v>Foggia</v>
      </c>
      <c r="C412" s="3" t="str">
        <f ca="1">IFERROR(__xludf.DUMMYFUNCTION("""COMPUTED_VALUE"""),"Trasmesso")</f>
        <v>Trasmesso</v>
      </c>
      <c r="D412" s="3" t="str">
        <f ca="1">IFERROR(__xludf.DUMMYFUNCTION("""COMPUTED_VALUE"""),"agrivoltaico")</f>
        <v>agrivoltaico</v>
      </c>
      <c r="E412" s="4" t="str">
        <f ca="1">IFERROR(__xludf.DUMMYFUNCTION("""COMPUTED_VALUE"""),"76,77")</f>
        <v>76,77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4.25" x14ac:dyDescent="0.2">
      <c r="A413" s="5" t="str">
        <f ca="1">IFERROR(__xludf.DUMMYFUNCTION("""COMPUTED_VALUE"""),"TA")</f>
        <v>TA</v>
      </c>
      <c r="B413" s="5" t="str">
        <f ca="1">IFERROR(__xludf.DUMMYFUNCTION("""COMPUTED_VALUE"""),"Taranto")</f>
        <v>Taranto</v>
      </c>
      <c r="C413" s="5" t="str">
        <f ca="1">IFERROR(__xludf.DUMMYFUNCTION("""COMPUTED_VALUE"""),"Trasmesso")</f>
        <v>Trasmesso</v>
      </c>
      <c r="D413" s="5" t="str">
        <f ca="1">IFERROR(__xludf.DUMMYFUNCTION("""COMPUTED_VALUE"""),"agrivoltaico")</f>
        <v>agrivoltaico</v>
      </c>
      <c r="E413" s="6" t="str">
        <f ca="1">IFERROR(__xludf.DUMMYFUNCTION("""COMPUTED_VALUE"""),"21,97")</f>
        <v>21,97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4.25" x14ac:dyDescent="0.2">
      <c r="A414" s="3" t="str">
        <f ca="1">IFERROR(__xludf.DUMMYFUNCTION("""COMPUTED_VALUE"""),"FG")</f>
        <v>FG</v>
      </c>
      <c r="B414" s="3" t="str">
        <f ca="1">IFERROR(__xludf.DUMMYFUNCTION("""COMPUTED_VALUE"""),"Foggia")</f>
        <v>Foggia</v>
      </c>
      <c r="C414" s="3" t="str">
        <f ca="1">IFERROR(__xludf.DUMMYFUNCTION("""COMPUTED_VALUE"""),"Trasmesso")</f>
        <v>Trasmesso</v>
      </c>
      <c r="D414" s="3" t="str">
        <f ca="1">IFERROR(__xludf.DUMMYFUNCTION("""COMPUTED_VALUE"""),"agrivoltaico")</f>
        <v>agrivoltaico</v>
      </c>
      <c r="E414" s="4" t="str">
        <f ca="1">IFERROR(__xludf.DUMMYFUNCTION("""COMPUTED_VALUE"""),"33,868")</f>
        <v>33,868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4.25" x14ac:dyDescent="0.2">
      <c r="A415" s="5" t="str">
        <f ca="1">IFERROR(__xludf.DUMMYFUNCTION("""COMPUTED_VALUE"""),"LE BR")</f>
        <v>LE BR</v>
      </c>
      <c r="B415" s="5" t="str">
        <f ca="1">IFERROR(__xludf.DUMMYFUNCTION("""COMPUTED_VALUE"""),"Salice Salentino")</f>
        <v>Salice Salentino</v>
      </c>
      <c r="C415" s="5" t="str">
        <f ca="1">IFERROR(__xludf.DUMMYFUNCTION("""COMPUTED_VALUE"""),"Trasmesso")</f>
        <v>Trasmesso</v>
      </c>
      <c r="D415" s="5" t="str">
        <f ca="1">IFERROR(__xludf.DUMMYFUNCTION("""COMPUTED_VALUE"""),"agrivoltaico")</f>
        <v>agrivoltaico</v>
      </c>
      <c r="E415" s="6" t="str">
        <f ca="1">IFERROR(__xludf.DUMMYFUNCTION("""COMPUTED_VALUE"""),"42,334")</f>
        <v>42,334</v>
      </c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4.25" x14ac:dyDescent="0.2">
      <c r="A416" s="3" t="str">
        <f ca="1">IFERROR(__xludf.DUMMYFUNCTION("""COMPUTED_VALUE"""),"LE BR")</f>
        <v>LE BR</v>
      </c>
      <c r="B416" s="3" t="str">
        <f ca="1">IFERROR(__xludf.DUMMYFUNCTION("""COMPUTED_VALUE"""),"Lecce")</f>
        <v>Lecce</v>
      </c>
      <c r="C416" s="3" t="str">
        <f ca="1">IFERROR(__xludf.DUMMYFUNCTION("""COMPUTED_VALUE"""),"Aperto")</f>
        <v>Aperto</v>
      </c>
      <c r="D416" s="3" t="str">
        <f ca="1">IFERROR(__xludf.DUMMYFUNCTION("""COMPUTED_VALUE"""),"offshore")</f>
        <v>offshore</v>
      </c>
      <c r="E416" s="4" t="str">
        <f ca="1">IFERROR(__xludf.DUMMYFUNCTION("""COMPUTED_VALUE"""),"525")</f>
        <v>525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4.25" x14ac:dyDescent="0.2">
      <c r="A417" s="5" t="str">
        <f ca="1">IFERROR(__xludf.DUMMYFUNCTION("""COMPUTED_VALUE"""),"FG")</f>
        <v>FG</v>
      </c>
      <c r="B417" s="5" t="str">
        <f ca="1">IFERROR(__xludf.DUMMYFUNCTION("""COMPUTED_VALUE"""),"San Marco in Lamis")</f>
        <v>San Marco in Lamis</v>
      </c>
      <c r="C417" s="5" t="str">
        <f ca="1">IFERROR(__xludf.DUMMYFUNCTION("""COMPUTED_VALUE"""),"Trasmesso")</f>
        <v>Trasmesso</v>
      </c>
      <c r="D417" s="5" t="str">
        <f ca="1">IFERROR(__xludf.DUMMYFUNCTION("""COMPUTED_VALUE"""),"agrivoltaico")</f>
        <v>agrivoltaico</v>
      </c>
      <c r="E417" s="6" t="str">
        <f ca="1">IFERROR(__xludf.DUMMYFUNCTION("""COMPUTED_VALUE"""),"10,1")</f>
        <v>10,1</v>
      </c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4.25" x14ac:dyDescent="0.2">
      <c r="A418" s="3" t="str">
        <f ca="1">IFERROR(__xludf.DUMMYFUNCTION("""COMPUTED_VALUE"""),"FG")</f>
        <v>FG</v>
      </c>
      <c r="B418" s="3" t="str">
        <f ca="1">IFERROR(__xludf.DUMMYFUNCTION("""COMPUTED_VALUE"""),"Cerignola")</f>
        <v>Cerignola</v>
      </c>
      <c r="C418" s="3" t="str">
        <f ca="1">IFERROR(__xludf.DUMMYFUNCTION("""COMPUTED_VALUE"""),"Aperto")</f>
        <v>Aperto</v>
      </c>
      <c r="D418" s="3" t="str">
        <f ca="1">IFERROR(__xludf.DUMMYFUNCTION("""COMPUTED_VALUE"""),"agrivoltaico")</f>
        <v>agrivoltaico</v>
      </c>
      <c r="E418" s="4" t="str">
        <f ca="1">IFERROR(__xludf.DUMMYFUNCTION("""COMPUTED_VALUE"""),"21,59")</f>
        <v>21,59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4.25" x14ac:dyDescent="0.2">
      <c r="A419" s="5" t="str">
        <f ca="1">IFERROR(__xludf.DUMMYFUNCTION("""COMPUTED_VALUE"""),"FG")</f>
        <v>FG</v>
      </c>
      <c r="B419" s="5" t="str">
        <f ca="1">IFERROR(__xludf.DUMMYFUNCTION("""COMPUTED_VALUE"""),"Rignano Garganico")</f>
        <v>Rignano Garganico</v>
      </c>
      <c r="C419" s="5" t="str">
        <f ca="1">IFERROR(__xludf.DUMMYFUNCTION("""COMPUTED_VALUE"""),"Trasmesso")</f>
        <v>Trasmesso</v>
      </c>
      <c r="D419" s="5" t="str">
        <f ca="1">IFERROR(__xludf.DUMMYFUNCTION("""COMPUTED_VALUE"""),"agrivoltaico")</f>
        <v>agrivoltaico</v>
      </c>
      <c r="E419" s="6" t="str">
        <f ca="1">IFERROR(__xludf.DUMMYFUNCTION("""COMPUTED_VALUE"""),"60")</f>
        <v>60</v>
      </c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4.25" x14ac:dyDescent="0.2">
      <c r="A420" s="3" t="str">
        <f ca="1">IFERROR(__xludf.DUMMYFUNCTION("""COMPUTED_VALUE"""),"FG")</f>
        <v>FG</v>
      </c>
      <c r="B420" s="3" t="str">
        <f ca="1">IFERROR(__xludf.DUMMYFUNCTION("""COMPUTED_VALUE"""),"Manfredonia")</f>
        <v>Manfredonia</v>
      </c>
      <c r="C420" s="3" t="str">
        <f ca="1">IFERROR(__xludf.DUMMYFUNCTION("""COMPUTED_VALUE"""),"Trasmesso")</f>
        <v>Trasmesso</v>
      </c>
      <c r="D420" s="3" t="str">
        <f ca="1">IFERROR(__xludf.DUMMYFUNCTION("""COMPUTED_VALUE"""),"agrivoltaico")</f>
        <v>agrivoltaico</v>
      </c>
      <c r="E420" s="4" t="str">
        <f ca="1">IFERROR(__xludf.DUMMYFUNCTION("""COMPUTED_VALUE"""),"37,8")</f>
        <v>37,8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4.25" x14ac:dyDescent="0.2">
      <c r="A421" s="5" t="str">
        <f ca="1">IFERROR(__xludf.DUMMYFUNCTION("""COMPUTED_VALUE"""),"FG")</f>
        <v>FG</v>
      </c>
      <c r="B421" s="5" t="str">
        <f ca="1">IFERROR(__xludf.DUMMYFUNCTION("""COMPUTED_VALUE"""),"Foggia")</f>
        <v>Foggia</v>
      </c>
      <c r="C421" s="5" t="str">
        <f ca="1">IFERROR(__xludf.DUMMYFUNCTION("""COMPUTED_VALUE"""),"Chiuso")</f>
        <v>Chiuso</v>
      </c>
      <c r="D421" s="5" t="str">
        <f ca="1">IFERROR(__xludf.DUMMYFUNCTION("""COMPUTED_VALUE"""),"agrivoltaico")</f>
        <v>agrivoltaico</v>
      </c>
      <c r="E421" s="6" t="str">
        <f ca="1">IFERROR(__xludf.DUMMYFUNCTION("""COMPUTED_VALUE"""),"90,787")</f>
        <v>90,787</v>
      </c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4.25" x14ac:dyDescent="0.2">
      <c r="A422" s="3" t="str">
        <f ca="1">IFERROR(__xludf.DUMMYFUNCTION("""COMPUTED_VALUE"""),"FG")</f>
        <v>FG</v>
      </c>
      <c r="B422" s="3" t="str">
        <f ca="1">IFERROR(__xludf.DUMMYFUNCTION("""COMPUTED_VALUE"""),"Foggia")</f>
        <v>Foggia</v>
      </c>
      <c r="C422" s="3" t="str">
        <f ca="1">IFERROR(__xludf.DUMMYFUNCTION("""COMPUTED_VALUE"""),"Trasmesso")</f>
        <v>Trasmesso</v>
      </c>
      <c r="D422" s="3" t="str">
        <f ca="1">IFERROR(__xludf.DUMMYFUNCTION("""COMPUTED_VALUE"""),"agrivoltaico")</f>
        <v>agrivoltaico</v>
      </c>
      <c r="E422" s="4" t="str">
        <f ca="1">IFERROR(__xludf.DUMMYFUNCTION("""COMPUTED_VALUE"""),"93,019")</f>
        <v>93,019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4.25" x14ac:dyDescent="0.2">
      <c r="A423" s="5" t="str">
        <f ca="1">IFERROR(__xludf.DUMMYFUNCTION("""COMPUTED_VALUE"""),"FG")</f>
        <v>FG</v>
      </c>
      <c r="B423" s="5" t="str">
        <f ca="1">IFERROR(__xludf.DUMMYFUNCTION("""COMPUTED_VALUE"""),"Foggia")</f>
        <v>Foggia</v>
      </c>
      <c r="C423" s="5" t="str">
        <f ca="1">IFERROR(__xludf.DUMMYFUNCTION("""COMPUTED_VALUE"""),"Chiuso")</f>
        <v>Chiuso</v>
      </c>
      <c r="D423" s="5" t="str">
        <f ca="1">IFERROR(__xludf.DUMMYFUNCTION("""COMPUTED_VALUE"""),"agrivoltaico")</f>
        <v>agrivoltaico</v>
      </c>
      <c r="E423" s="6" t="str">
        <f ca="1">IFERROR(__xludf.DUMMYFUNCTION("""COMPUTED_VALUE"""),"36,892")</f>
        <v>36,892</v>
      </c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4.25" x14ac:dyDescent="0.2">
      <c r="A424" s="3" t="str">
        <f ca="1">IFERROR(__xludf.DUMMYFUNCTION("""COMPUTED_VALUE"""),"FG")</f>
        <v>FG</v>
      </c>
      <c r="B424" s="3" t="str">
        <f ca="1">IFERROR(__xludf.DUMMYFUNCTION("""COMPUTED_VALUE"""),"Manfredonia")</f>
        <v>Manfredonia</v>
      </c>
      <c r="C424" s="3" t="str">
        <f ca="1">IFERROR(__xludf.DUMMYFUNCTION("""COMPUTED_VALUE"""),"Trasmesso")</f>
        <v>Trasmesso</v>
      </c>
      <c r="D424" s="3" t="str">
        <f ca="1">IFERROR(__xludf.DUMMYFUNCTION("""COMPUTED_VALUE"""),"eolico")</f>
        <v>eolico</v>
      </c>
      <c r="E424" s="4" t="str">
        <f ca="1">IFERROR(__xludf.DUMMYFUNCTION("""COMPUTED_VALUE"""),"79,2")</f>
        <v>79,2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4.25" x14ac:dyDescent="0.2">
      <c r="A425" s="5" t="str">
        <f ca="1">IFERROR(__xludf.DUMMYFUNCTION("""COMPUTED_VALUE"""),"FG")</f>
        <v>FG</v>
      </c>
      <c r="B425" s="5" t="str">
        <f ca="1">IFERROR(__xludf.DUMMYFUNCTION("""COMPUTED_VALUE"""),"Ascoli Satriano")</f>
        <v>Ascoli Satriano</v>
      </c>
      <c r="C425" s="5" t="str">
        <f ca="1">IFERROR(__xludf.DUMMYFUNCTION("""COMPUTED_VALUE"""),"Trasmesso")</f>
        <v>Trasmesso</v>
      </c>
      <c r="D425" s="5" t="str">
        <f ca="1">IFERROR(__xludf.DUMMYFUNCTION("""COMPUTED_VALUE"""),"agrivoltaico")</f>
        <v>agrivoltaico</v>
      </c>
      <c r="E425" s="6" t="str">
        <f ca="1">IFERROR(__xludf.DUMMYFUNCTION("""COMPUTED_VALUE"""),"39,967")</f>
        <v>39,967</v>
      </c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4.25" x14ac:dyDescent="0.2">
      <c r="A426" s="3" t="str">
        <f ca="1">IFERROR(__xludf.DUMMYFUNCTION("""COMPUTED_VALUE"""),"FG")</f>
        <v>FG</v>
      </c>
      <c r="B426" s="3" t="str">
        <f ca="1">IFERROR(__xludf.DUMMYFUNCTION("""COMPUTED_VALUE"""),"San Giovanni Rotondo")</f>
        <v>San Giovanni Rotondo</v>
      </c>
      <c r="C426" s="3" t="str">
        <f ca="1">IFERROR(__xludf.DUMMYFUNCTION("""COMPUTED_VALUE"""),"Trasmesso")</f>
        <v>Trasmesso</v>
      </c>
      <c r="D426" s="3" t="str">
        <f ca="1">IFERROR(__xludf.DUMMYFUNCTION("""COMPUTED_VALUE"""),"fotovoltaico")</f>
        <v>fotovoltaico</v>
      </c>
      <c r="E426" s="4" t="str">
        <f ca="1">IFERROR(__xludf.DUMMYFUNCTION("""COMPUTED_VALUE"""),"28,106")</f>
        <v>28,106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4.25" x14ac:dyDescent="0.2">
      <c r="A427" s="5" t="str">
        <f ca="1">IFERROR(__xludf.DUMMYFUNCTION("""COMPUTED_VALUE"""),"FG BT")</f>
        <v>FG BT</v>
      </c>
      <c r="B427" s="5" t="str">
        <f ca="1">IFERROR(__xludf.DUMMYFUNCTION("""COMPUTED_VALUE"""),"Cerignola")</f>
        <v>Cerignola</v>
      </c>
      <c r="C427" s="5" t="str">
        <f ca="1">IFERROR(__xludf.DUMMYFUNCTION("""COMPUTED_VALUE"""),"Chiuso")</f>
        <v>Chiuso</v>
      </c>
      <c r="D427" s="5" t="str">
        <f ca="1">IFERROR(__xludf.DUMMYFUNCTION("""COMPUTED_VALUE"""),"agrivoltaico")</f>
        <v>agrivoltaico</v>
      </c>
      <c r="E427" s="6" t="str">
        <f ca="1">IFERROR(__xludf.DUMMYFUNCTION("""COMPUTED_VALUE"""),"42,511")</f>
        <v>42,511</v>
      </c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4.25" x14ac:dyDescent="0.2">
      <c r="A428" s="3" t="str">
        <f ca="1">IFERROR(__xludf.DUMMYFUNCTION("""COMPUTED_VALUE"""),"FG")</f>
        <v>FG</v>
      </c>
      <c r="B428" s="3" t="str">
        <f ca="1">IFERROR(__xludf.DUMMYFUNCTION("""COMPUTED_VALUE"""),"Troia")</f>
        <v>Troia</v>
      </c>
      <c r="C428" s="3" t="str">
        <f ca="1">IFERROR(__xludf.DUMMYFUNCTION("""COMPUTED_VALUE"""),"Aperto")</f>
        <v>Aperto</v>
      </c>
      <c r="D428" s="3" t="str">
        <f ca="1">IFERROR(__xludf.DUMMYFUNCTION("""COMPUTED_VALUE"""),"eolico")</f>
        <v>eolico</v>
      </c>
      <c r="E428" s="4" t="str">
        <f ca="1">IFERROR(__xludf.DUMMYFUNCTION("""COMPUTED_VALUE"""),"36")</f>
        <v>36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4.25" x14ac:dyDescent="0.2">
      <c r="A429" s="5" t="str">
        <f ca="1">IFERROR(__xludf.DUMMYFUNCTION("""COMPUTED_VALUE"""),"FG")</f>
        <v>FG</v>
      </c>
      <c r="B429" s="5" t="str">
        <f ca="1">IFERROR(__xludf.DUMMYFUNCTION("""COMPUTED_VALUE"""),"San Severo")</f>
        <v>San Severo</v>
      </c>
      <c r="C429" s="5" t="str">
        <f ca="1">IFERROR(__xludf.DUMMYFUNCTION("""COMPUTED_VALUE"""),"Aperto")</f>
        <v>Aperto</v>
      </c>
      <c r="D429" s="5" t="str">
        <f ca="1">IFERROR(__xludf.DUMMYFUNCTION("""COMPUTED_VALUE"""),"agrivoltaico")</f>
        <v>agrivoltaico</v>
      </c>
      <c r="E429" s="6" t="str">
        <f ca="1">IFERROR(__xludf.DUMMYFUNCTION("""COMPUTED_VALUE"""),"48")</f>
        <v>48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4.25" x14ac:dyDescent="0.2">
      <c r="A430" s="3" t="str">
        <f ca="1">IFERROR(__xludf.DUMMYFUNCTION("""COMPUTED_VALUE"""),"BA")</f>
        <v>BA</v>
      </c>
      <c r="B430" s="3" t="str">
        <f ca="1">IFERROR(__xludf.DUMMYFUNCTION("""COMPUTED_VALUE"""),"Altamura")</f>
        <v>Altamura</v>
      </c>
      <c r="C430" s="3" t="str">
        <f ca="1">IFERROR(__xludf.DUMMYFUNCTION("""COMPUTED_VALUE"""),"Aperto")</f>
        <v>Aperto</v>
      </c>
      <c r="D430" s="3" t="str">
        <f ca="1">IFERROR(__xludf.DUMMYFUNCTION("""COMPUTED_VALUE"""),"eolico")</f>
        <v>eolico</v>
      </c>
      <c r="E430" s="4" t="str">
        <f ca="1">IFERROR(__xludf.DUMMYFUNCTION("""COMPUTED_VALUE"""),"54")</f>
        <v>54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4.25" x14ac:dyDescent="0.2">
      <c r="A431" s="5" t="str">
        <f ca="1">IFERROR(__xludf.DUMMYFUNCTION("""COMPUTED_VALUE"""),"BA")</f>
        <v>BA</v>
      </c>
      <c r="B431" s="5" t="str">
        <f ca="1">IFERROR(__xludf.DUMMYFUNCTION("""COMPUTED_VALUE"""),"Gravina in Puglia")</f>
        <v>Gravina in Puglia</v>
      </c>
      <c r="C431" s="5" t="str">
        <f ca="1">IFERROR(__xludf.DUMMYFUNCTION("""COMPUTED_VALUE"""),"Chiuso")</f>
        <v>Chiuso</v>
      </c>
      <c r="D431" s="5" t="str">
        <f ca="1">IFERROR(__xludf.DUMMYFUNCTION("""COMPUTED_VALUE"""),"agrivoltaico")</f>
        <v>agrivoltaico</v>
      </c>
      <c r="E431" s="6" t="str">
        <f ca="1">IFERROR(__xludf.DUMMYFUNCTION("""COMPUTED_VALUE"""),"19,09")</f>
        <v>19,09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4.25" x14ac:dyDescent="0.2">
      <c r="A432" s="3" t="str">
        <f ca="1">IFERROR(__xludf.DUMMYFUNCTION("""COMPUTED_VALUE"""),"BT")</f>
        <v>BT</v>
      </c>
      <c r="B432" s="3" t="str">
        <f ca="1">IFERROR(__xludf.DUMMYFUNCTION("""COMPUTED_VALUE"""),"Canosa di Puglia")</f>
        <v>Canosa di Puglia</v>
      </c>
      <c r="C432" s="3" t="str">
        <f ca="1">IFERROR(__xludf.DUMMYFUNCTION("""COMPUTED_VALUE"""),"Trasmesso")</f>
        <v>Trasmesso</v>
      </c>
      <c r="D432" s="3" t="str">
        <f ca="1">IFERROR(__xludf.DUMMYFUNCTION("""COMPUTED_VALUE"""),"eolico")</f>
        <v>eolico</v>
      </c>
      <c r="E432" s="4" t="str">
        <f ca="1">IFERROR(__xludf.DUMMYFUNCTION("""COMPUTED_VALUE"""),"84")</f>
        <v>84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4.25" x14ac:dyDescent="0.2">
      <c r="A433" s="5" t="str">
        <f ca="1">IFERROR(__xludf.DUMMYFUNCTION("""COMPUTED_VALUE"""),"FG")</f>
        <v>FG</v>
      </c>
      <c r="B433" s="5" t="str">
        <f ca="1">IFERROR(__xludf.DUMMYFUNCTION("""COMPUTED_VALUE"""),"Serracapriola")</f>
        <v>Serracapriola</v>
      </c>
      <c r="C433" s="5" t="str">
        <f ca="1">IFERROR(__xludf.DUMMYFUNCTION("""COMPUTED_VALUE"""),"Trasmesso")</f>
        <v>Trasmesso</v>
      </c>
      <c r="D433" s="5" t="str">
        <f ca="1">IFERROR(__xludf.DUMMYFUNCTION("""COMPUTED_VALUE"""),"agrivoltaico")</f>
        <v>agrivoltaico</v>
      </c>
      <c r="E433" s="6" t="str">
        <f ca="1">IFERROR(__xludf.DUMMYFUNCTION("""COMPUTED_VALUE"""),"25")</f>
        <v>25</v>
      </c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4.25" x14ac:dyDescent="0.2">
      <c r="A434" s="3" t="str">
        <f ca="1">IFERROR(__xludf.DUMMYFUNCTION("""COMPUTED_VALUE"""),"FG")</f>
        <v>FG</v>
      </c>
      <c r="B434" s="3" t="str">
        <f ca="1">IFERROR(__xludf.DUMMYFUNCTION("""COMPUTED_VALUE"""),"Serracapriola")</f>
        <v>Serracapriola</v>
      </c>
      <c r="C434" s="3" t="str">
        <f ca="1">IFERROR(__xludf.DUMMYFUNCTION("""COMPUTED_VALUE"""),"Trasmesso")</f>
        <v>Trasmesso</v>
      </c>
      <c r="D434" s="3" t="str">
        <f ca="1">IFERROR(__xludf.DUMMYFUNCTION("""COMPUTED_VALUE"""),"agrivoltaico")</f>
        <v>agrivoltaico</v>
      </c>
      <c r="E434" s="4" t="str">
        <f ca="1">IFERROR(__xludf.DUMMYFUNCTION("""COMPUTED_VALUE"""),"86,63")</f>
        <v>86,63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4.25" x14ac:dyDescent="0.2">
      <c r="A435" s="5" t="str">
        <f ca="1">IFERROR(__xludf.DUMMYFUNCTION("""COMPUTED_VALUE"""),"BA")</f>
        <v>BA</v>
      </c>
      <c r="B435" s="5" t="str">
        <f ca="1">IFERROR(__xludf.DUMMYFUNCTION("""COMPUTED_VALUE"""),"Gravina in Puglia")</f>
        <v>Gravina in Puglia</v>
      </c>
      <c r="C435" s="5" t="str">
        <f ca="1">IFERROR(__xludf.DUMMYFUNCTION("""COMPUTED_VALUE"""),"Trasmesso")</f>
        <v>Trasmesso</v>
      </c>
      <c r="D435" s="5" t="str">
        <f ca="1">IFERROR(__xludf.DUMMYFUNCTION("""COMPUTED_VALUE"""),"agrivoltaico")</f>
        <v>agrivoltaico</v>
      </c>
      <c r="E435" s="6" t="str">
        <f ca="1">IFERROR(__xludf.DUMMYFUNCTION("""COMPUTED_VALUE"""),"40,33")</f>
        <v>40,33</v>
      </c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4.25" x14ac:dyDescent="0.2">
      <c r="A436" s="3" t="str">
        <f ca="1">IFERROR(__xludf.DUMMYFUNCTION("""COMPUTED_VALUE"""),"TA")</f>
        <v>TA</v>
      </c>
      <c r="B436" s="3" t="str">
        <f ca="1">IFERROR(__xludf.DUMMYFUNCTION("""COMPUTED_VALUE"""),"Manduria")</f>
        <v>Manduria</v>
      </c>
      <c r="C436" s="3" t="str">
        <f ca="1">IFERROR(__xludf.DUMMYFUNCTION("""COMPUTED_VALUE"""),"Trasmesso")</f>
        <v>Trasmesso</v>
      </c>
      <c r="D436" s="3" t="str">
        <f ca="1">IFERROR(__xludf.DUMMYFUNCTION("""COMPUTED_VALUE"""),"agrivoltaico")</f>
        <v>agrivoltaico</v>
      </c>
      <c r="E436" s="4" t="str">
        <f ca="1">IFERROR(__xludf.DUMMYFUNCTION("""COMPUTED_VALUE"""),"49,6")</f>
        <v>49,6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4.25" x14ac:dyDescent="0.2">
      <c r="A437" s="5" t="str">
        <f ca="1">IFERROR(__xludf.DUMMYFUNCTION("""COMPUTED_VALUE"""),"FG")</f>
        <v>FG</v>
      </c>
      <c r="B437" s="5" t="str">
        <f ca="1">IFERROR(__xludf.DUMMYFUNCTION("""COMPUTED_VALUE"""),"Deliceto")</f>
        <v>Deliceto</v>
      </c>
      <c r="C437" s="5" t="str">
        <f ca="1">IFERROR(__xludf.DUMMYFUNCTION("""COMPUTED_VALUE"""),"Trasmesso")</f>
        <v>Trasmesso</v>
      </c>
      <c r="D437" s="5" t="str">
        <f ca="1">IFERROR(__xludf.DUMMYFUNCTION("""COMPUTED_VALUE"""),"agrivoltaico")</f>
        <v>agrivoltaico</v>
      </c>
      <c r="E437" s="6" t="str">
        <f ca="1">IFERROR(__xludf.DUMMYFUNCTION("""COMPUTED_VALUE"""),"36,544")</f>
        <v>36,544</v>
      </c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4.25" x14ac:dyDescent="0.2">
      <c r="A438" s="3" t="str">
        <f ca="1">IFERROR(__xludf.DUMMYFUNCTION("""COMPUTED_VALUE"""),"BR")</f>
        <v>BR</v>
      </c>
      <c r="B438" s="3" t="str">
        <f ca="1">IFERROR(__xludf.DUMMYFUNCTION("""COMPUTED_VALUE"""),"Erchie")</f>
        <v>Erchie</v>
      </c>
      <c r="C438" s="3" t="str">
        <f ca="1">IFERROR(__xludf.DUMMYFUNCTION("""COMPUTED_VALUE"""),"Trasmesso")</f>
        <v>Trasmesso</v>
      </c>
      <c r="D438" s="3" t="str">
        <f ca="1">IFERROR(__xludf.DUMMYFUNCTION("""COMPUTED_VALUE"""),"agrivoltaico")</f>
        <v>agrivoltaico</v>
      </c>
      <c r="E438" s="4" t="str">
        <f ca="1">IFERROR(__xludf.DUMMYFUNCTION("""COMPUTED_VALUE"""),"28,619")</f>
        <v>28,619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4.25" x14ac:dyDescent="0.2">
      <c r="A439" s="5" t="str">
        <f ca="1">IFERROR(__xludf.DUMMYFUNCTION("""COMPUTED_VALUE"""),"FG")</f>
        <v>FG</v>
      </c>
      <c r="B439" s="5" t="str">
        <f ca="1">IFERROR(__xludf.DUMMYFUNCTION("""COMPUTED_VALUE"""),"Ascoli Satriano")</f>
        <v>Ascoli Satriano</v>
      </c>
      <c r="C439" s="5" t="str">
        <f ca="1">IFERROR(__xludf.DUMMYFUNCTION("""COMPUTED_VALUE"""),"Aperto")</f>
        <v>Aperto</v>
      </c>
      <c r="D439" s="5" t="str">
        <f ca="1">IFERROR(__xludf.DUMMYFUNCTION("""COMPUTED_VALUE"""),"agrivoltaico")</f>
        <v>agrivoltaico</v>
      </c>
      <c r="E439" s="6" t="str">
        <f ca="1">IFERROR(__xludf.DUMMYFUNCTION("""COMPUTED_VALUE"""),"113")</f>
        <v>113</v>
      </c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4.25" x14ac:dyDescent="0.2">
      <c r="A440" s="3" t="str">
        <f ca="1">IFERROR(__xludf.DUMMYFUNCTION("""COMPUTED_VALUE"""),"FG")</f>
        <v>FG</v>
      </c>
      <c r="B440" s="3" t="str">
        <f ca="1">IFERROR(__xludf.DUMMYFUNCTION("""COMPUTED_VALUE"""),"Foggia")</f>
        <v>Foggia</v>
      </c>
      <c r="C440" s="3" t="str">
        <f ca="1">IFERROR(__xludf.DUMMYFUNCTION("""COMPUTED_VALUE"""),"Aperto")</f>
        <v>Aperto</v>
      </c>
      <c r="D440" s="3" t="str">
        <f ca="1">IFERROR(__xludf.DUMMYFUNCTION("""COMPUTED_VALUE"""),"agrivoltaico")</f>
        <v>agrivoltaico</v>
      </c>
      <c r="E440" s="4" t="str">
        <f ca="1">IFERROR(__xludf.DUMMYFUNCTION("""COMPUTED_VALUE"""),"30,2")</f>
        <v>30,2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4.25" x14ac:dyDescent="0.2">
      <c r="A441" s="5" t="str">
        <f ca="1">IFERROR(__xludf.DUMMYFUNCTION("""COMPUTED_VALUE"""),"BR")</f>
        <v>BR</v>
      </c>
      <c r="B441" s="5" t="str">
        <f ca="1">IFERROR(__xludf.DUMMYFUNCTION("""COMPUTED_VALUE"""),"Brindisi")</f>
        <v>Brindisi</v>
      </c>
      <c r="C441" s="5" t="str">
        <f ca="1">IFERROR(__xludf.DUMMYFUNCTION("""COMPUTED_VALUE"""),"Trasmesso")</f>
        <v>Trasmesso</v>
      </c>
      <c r="D441" s="5" t="str">
        <f ca="1">IFERROR(__xludf.DUMMYFUNCTION("""COMPUTED_VALUE"""),"agrivoltaico")</f>
        <v>agrivoltaico</v>
      </c>
      <c r="E441" s="6" t="str">
        <f ca="1">IFERROR(__xludf.DUMMYFUNCTION("""COMPUTED_VALUE"""),"18,275")</f>
        <v>18,275</v>
      </c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4.25" x14ac:dyDescent="0.2">
      <c r="A442" s="3" t="str">
        <f ca="1">IFERROR(__xludf.DUMMYFUNCTION("""COMPUTED_VALUE"""),"FG")</f>
        <v>FG</v>
      </c>
      <c r="B442" s="3" t="str">
        <f ca="1">IFERROR(__xludf.DUMMYFUNCTION("""COMPUTED_VALUE"""),"Troia")</f>
        <v>Troia</v>
      </c>
      <c r="C442" s="3" t="str">
        <f ca="1">IFERROR(__xludf.DUMMYFUNCTION("""COMPUTED_VALUE"""),"Trasmesso")</f>
        <v>Trasmesso</v>
      </c>
      <c r="D442" s="3" t="str">
        <f ca="1">IFERROR(__xludf.DUMMYFUNCTION("""COMPUTED_VALUE"""),"agrivoltaico")</f>
        <v>agrivoltaico</v>
      </c>
      <c r="E442" s="4" t="str">
        <f ca="1">IFERROR(__xludf.DUMMYFUNCTION("""COMPUTED_VALUE"""),"34,575")</f>
        <v>34,575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4.25" x14ac:dyDescent="0.2">
      <c r="A443" s="5" t="str">
        <f ca="1">IFERROR(__xludf.DUMMYFUNCTION("""COMPUTED_VALUE"""),"LE BR")</f>
        <v>LE BR</v>
      </c>
      <c r="B443" s="5" t="str">
        <f ca="1">IFERROR(__xludf.DUMMYFUNCTION("""COMPUTED_VALUE"""),"Guagnano")</f>
        <v>Guagnano</v>
      </c>
      <c r="C443" s="5" t="str">
        <f ca="1">IFERROR(__xludf.DUMMYFUNCTION("""COMPUTED_VALUE"""),"Aperto")</f>
        <v>Aperto</v>
      </c>
      <c r="D443" s="5" t="str">
        <f ca="1">IFERROR(__xludf.DUMMYFUNCTION("""COMPUTED_VALUE"""),"eolico")</f>
        <v>eolico</v>
      </c>
      <c r="E443" s="6" t="str">
        <f ca="1">IFERROR(__xludf.DUMMYFUNCTION("""COMPUTED_VALUE"""),"52,8")</f>
        <v>52,8</v>
      </c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4.25" x14ac:dyDescent="0.2">
      <c r="A444" s="3" t="str">
        <f ca="1">IFERROR(__xludf.DUMMYFUNCTION("""COMPUTED_VALUE"""),"FG")</f>
        <v>FG</v>
      </c>
      <c r="B444" s="3" t="str">
        <f ca="1">IFERROR(__xludf.DUMMYFUNCTION("""COMPUTED_VALUE"""),"Cerignola")</f>
        <v>Cerignola</v>
      </c>
      <c r="C444" s="3" t="str">
        <f ca="1">IFERROR(__xludf.DUMMYFUNCTION("""COMPUTED_VALUE"""),"Trasmesso")</f>
        <v>Trasmesso</v>
      </c>
      <c r="D444" s="3" t="str">
        <f ca="1">IFERROR(__xludf.DUMMYFUNCTION("""COMPUTED_VALUE"""),"agrivoltaico")</f>
        <v>agrivoltaico</v>
      </c>
      <c r="E444" s="4" t="str">
        <f ca="1">IFERROR(__xludf.DUMMYFUNCTION("""COMPUTED_VALUE"""),"74,88")</f>
        <v>74,88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4.25" x14ac:dyDescent="0.2">
      <c r="A445" s="5" t="str">
        <f ca="1">IFERROR(__xludf.DUMMYFUNCTION("""COMPUTED_VALUE"""),"FG")</f>
        <v>FG</v>
      </c>
      <c r="B445" s="5" t="str">
        <f ca="1">IFERROR(__xludf.DUMMYFUNCTION("""COMPUTED_VALUE"""),"Foggia")</f>
        <v>Foggia</v>
      </c>
      <c r="C445" s="5" t="str">
        <f ca="1">IFERROR(__xludf.DUMMYFUNCTION("""COMPUTED_VALUE"""),"Trasmesso")</f>
        <v>Trasmesso</v>
      </c>
      <c r="D445" s="5" t="str">
        <f ca="1">IFERROR(__xludf.DUMMYFUNCTION("""COMPUTED_VALUE"""),"agrivoltaico")</f>
        <v>agrivoltaico</v>
      </c>
      <c r="E445" s="6" t="str">
        <f ca="1">IFERROR(__xludf.DUMMYFUNCTION("""COMPUTED_VALUE"""),"15,23")</f>
        <v>15,23</v>
      </c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4.25" x14ac:dyDescent="0.2">
      <c r="A446" s="3" t="str">
        <f ca="1">IFERROR(__xludf.DUMMYFUNCTION("""COMPUTED_VALUE"""),"FG")</f>
        <v>FG</v>
      </c>
      <c r="B446" s="3" t="str">
        <f ca="1">IFERROR(__xludf.DUMMYFUNCTION("""COMPUTED_VALUE"""),"Cerignola")</f>
        <v>Cerignola</v>
      </c>
      <c r="C446" s="3" t="str">
        <f ca="1">IFERROR(__xludf.DUMMYFUNCTION("""COMPUTED_VALUE"""),"Trasmesso")</f>
        <v>Trasmesso</v>
      </c>
      <c r="D446" s="3" t="str">
        <f ca="1">IFERROR(__xludf.DUMMYFUNCTION("""COMPUTED_VALUE"""),"agrivoltaico")</f>
        <v>agrivoltaico</v>
      </c>
      <c r="E446" s="4" t="str">
        <f ca="1">IFERROR(__xludf.DUMMYFUNCTION("""COMPUTED_VALUE"""),"30")</f>
        <v>30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4.25" x14ac:dyDescent="0.2">
      <c r="A447" s="5" t="str">
        <f ca="1">IFERROR(__xludf.DUMMYFUNCTION("""COMPUTED_VALUE"""),"BR")</f>
        <v>BR</v>
      </c>
      <c r="B447" s="5" t="str">
        <f ca="1">IFERROR(__xludf.DUMMYFUNCTION("""COMPUTED_VALUE"""),"Oria")</f>
        <v>Oria</v>
      </c>
      <c r="C447" s="5" t="str">
        <f ca="1">IFERROR(__xludf.DUMMYFUNCTION("""COMPUTED_VALUE"""),"Trasmesso")</f>
        <v>Trasmesso</v>
      </c>
      <c r="D447" s="5" t="str">
        <f ca="1">IFERROR(__xludf.DUMMYFUNCTION("""COMPUTED_VALUE"""),"agrivoltaico")</f>
        <v>agrivoltaico</v>
      </c>
      <c r="E447" s="6" t="str">
        <f ca="1">IFERROR(__xludf.DUMMYFUNCTION("""COMPUTED_VALUE"""),"25,47")</f>
        <v>25,47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4.25" x14ac:dyDescent="0.2">
      <c r="A448" s="3" t="str">
        <f ca="1">IFERROR(__xludf.DUMMYFUNCTION("""COMPUTED_VALUE"""),"BR")</f>
        <v>BR</v>
      </c>
      <c r="B448" s="3" t="str">
        <f ca="1">IFERROR(__xludf.DUMMYFUNCTION("""COMPUTED_VALUE"""),"Brindisi")</f>
        <v>Brindisi</v>
      </c>
      <c r="C448" s="3" t="str">
        <f ca="1">IFERROR(__xludf.DUMMYFUNCTION("""COMPUTED_VALUE"""),"Chiuso")</f>
        <v>Chiuso</v>
      </c>
      <c r="D448" s="3" t="str">
        <f ca="1">IFERROR(__xludf.DUMMYFUNCTION("""COMPUTED_VALUE"""),"agrivoltaico")</f>
        <v>agrivoltaico</v>
      </c>
      <c r="E448" s="4" t="str">
        <f ca="1">IFERROR(__xludf.DUMMYFUNCTION("""COMPUTED_VALUE"""),"68,78")</f>
        <v>68,78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4.25" x14ac:dyDescent="0.2">
      <c r="A449" s="5" t="str">
        <f ca="1">IFERROR(__xludf.DUMMYFUNCTION("""COMPUTED_VALUE"""),"FG")</f>
        <v>FG</v>
      </c>
      <c r="B449" s="5" t="str">
        <f ca="1">IFERROR(__xludf.DUMMYFUNCTION("""COMPUTED_VALUE"""),"Chieuti")</f>
        <v>Chieuti</v>
      </c>
      <c r="C449" s="5" t="str">
        <f ca="1">IFERROR(__xludf.DUMMYFUNCTION("""COMPUTED_VALUE"""),"Aperto")</f>
        <v>Aperto</v>
      </c>
      <c r="D449" s="5" t="str">
        <f ca="1">IFERROR(__xludf.DUMMYFUNCTION("""COMPUTED_VALUE"""),"eolico")</f>
        <v>eolico</v>
      </c>
      <c r="E449" s="6" t="str">
        <f ca="1">IFERROR(__xludf.DUMMYFUNCTION("""COMPUTED_VALUE"""),"48")</f>
        <v>48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4.25" x14ac:dyDescent="0.2">
      <c r="A450" s="3" t="str">
        <f ca="1">IFERROR(__xludf.DUMMYFUNCTION("""COMPUTED_VALUE"""),"FG")</f>
        <v>FG</v>
      </c>
      <c r="B450" s="3" t="str">
        <f ca="1">IFERROR(__xludf.DUMMYFUNCTION("""COMPUTED_VALUE"""),"Foggia")</f>
        <v>Foggia</v>
      </c>
      <c r="C450" s="3" t="str">
        <f ca="1">IFERROR(__xludf.DUMMYFUNCTION("""COMPUTED_VALUE"""),"Aperto")</f>
        <v>Aperto</v>
      </c>
      <c r="D450" s="3" t="str">
        <f ca="1">IFERROR(__xludf.DUMMYFUNCTION("""COMPUTED_VALUE"""),"agrivoltaico")</f>
        <v>agrivoltaico</v>
      </c>
      <c r="E450" s="4" t="str">
        <f ca="1">IFERROR(__xludf.DUMMYFUNCTION("""COMPUTED_VALUE"""),"30,77")</f>
        <v>30,77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4.25" x14ac:dyDescent="0.2">
      <c r="A451" s="5" t="str">
        <f ca="1">IFERROR(__xludf.DUMMYFUNCTION("""COMPUTED_VALUE"""),"BR")</f>
        <v>BR</v>
      </c>
      <c r="B451" s="5" t="str">
        <f ca="1">IFERROR(__xludf.DUMMYFUNCTION("""COMPUTED_VALUE"""),"Brindisi")</f>
        <v>Brindisi</v>
      </c>
      <c r="C451" s="5" t="str">
        <f ca="1">IFERROR(__xludf.DUMMYFUNCTION("""COMPUTED_VALUE"""),"Trasmesso")</f>
        <v>Trasmesso</v>
      </c>
      <c r="D451" s="5" t="str">
        <f ca="1">IFERROR(__xludf.DUMMYFUNCTION("""COMPUTED_VALUE"""),"agrivoltaico")</f>
        <v>agrivoltaico</v>
      </c>
      <c r="E451" s="6" t="str">
        <f ca="1">IFERROR(__xludf.DUMMYFUNCTION("""COMPUTED_VALUE"""),"17,99")</f>
        <v>17,99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4.25" x14ac:dyDescent="0.2">
      <c r="A452" s="3" t="str">
        <f ca="1">IFERROR(__xludf.DUMMYFUNCTION("""COMPUTED_VALUE"""),"BR")</f>
        <v>BR</v>
      </c>
      <c r="B452" s="3" t="str">
        <f ca="1">IFERROR(__xludf.DUMMYFUNCTION("""COMPUTED_VALUE"""),"Brindisi")</f>
        <v>Brindisi</v>
      </c>
      <c r="C452" s="3" t="str">
        <f ca="1">IFERROR(__xludf.DUMMYFUNCTION("""COMPUTED_VALUE"""),"Chiuso")</f>
        <v>Chiuso</v>
      </c>
      <c r="D452" s="3" t="str">
        <f ca="1">IFERROR(__xludf.DUMMYFUNCTION("""COMPUTED_VALUE"""),"fotovoltaico")</f>
        <v>fotovoltaico</v>
      </c>
      <c r="E452" s="4" t="str">
        <f ca="1">IFERROR(__xludf.DUMMYFUNCTION("""COMPUTED_VALUE"""),"109,46")</f>
        <v>109,46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4.25" x14ac:dyDescent="0.2">
      <c r="A453" s="5" t="str">
        <f ca="1">IFERROR(__xludf.DUMMYFUNCTION("""COMPUTED_VALUE"""),"BR")</f>
        <v>BR</v>
      </c>
      <c r="B453" s="5" t="str">
        <f ca="1">IFERROR(__xludf.DUMMYFUNCTION("""COMPUTED_VALUE"""),"Brindisi")</f>
        <v>Brindisi</v>
      </c>
      <c r="C453" s="5" t="str">
        <f ca="1">IFERROR(__xludf.DUMMYFUNCTION("""COMPUTED_VALUE"""),"Trasmesso")</f>
        <v>Trasmesso</v>
      </c>
      <c r="D453" s="5" t="str">
        <f ca="1">IFERROR(__xludf.DUMMYFUNCTION("""COMPUTED_VALUE"""),"agrivoltaico")</f>
        <v>agrivoltaico</v>
      </c>
      <c r="E453" s="6" t="str">
        <f ca="1">IFERROR(__xludf.DUMMYFUNCTION("""COMPUTED_VALUE"""),"19")</f>
        <v>19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4.25" x14ac:dyDescent="0.2">
      <c r="A454" s="3" t="str">
        <f ca="1">IFERROR(__xludf.DUMMYFUNCTION("""COMPUTED_VALUE"""),"BR")</f>
        <v>BR</v>
      </c>
      <c r="B454" s="3" t="str">
        <f ca="1">IFERROR(__xludf.DUMMYFUNCTION("""COMPUTED_VALUE"""),"Mesagne")</f>
        <v>Mesagne</v>
      </c>
      <c r="C454" s="3" t="str">
        <f ca="1">IFERROR(__xludf.DUMMYFUNCTION("""COMPUTED_VALUE"""),"Trasmesso")</f>
        <v>Trasmesso</v>
      </c>
      <c r="D454" s="3" t="str">
        <f ca="1">IFERROR(__xludf.DUMMYFUNCTION("""COMPUTED_VALUE"""),"agrivoltaico")</f>
        <v>agrivoltaico</v>
      </c>
      <c r="E454" s="4" t="str">
        <f ca="1">IFERROR(__xludf.DUMMYFUNCTION("""COMPUTED_VALUE"""),"23,49")</f>
        <v>23,49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4.25" x14ac:dyDescent="0.2">
      <c r="A455" s="5" t="str">
        <f ca="1">IFERROR(__xludf.DUMMYFUNCTION("""COMPUTED_VALUE"""),"FG")</f>
        <v>FG</v>
      </c>
      <c r="B455" s="5" t="str">
        <f ca="1">IFERROR(__xludf.DUMMYFUNCTION("""COMPUTED_VALUE"""),"San Marco La Catola")</f>
        <v>San Marco La Catola</v>
      </c>
      <c r="C455" s="5" t="str">
        <f ca="1">IFERROR(__xludf.DUMMYFUNCTION("""COMPUTED_VALUE"""),"Aperto")</f>
        <v>Aperto</v>
      </c>
      <c r="D455" s="5" t="str">
        <f ca="1">IFERROR(__xludf.DUMMYFUNCTION("""COMPUTED_VALUE"""),"eolico")</f>
        <v>eolico</v>
      </c>
      <c r="E455" s="6" t="str">
        <f ca="1">IFERROR(__xludf.DUMMYFUNCTION("""COMPUTED_VALUE"""),"30,6")</f>
        <v>30,6</v>
      </c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4.25" x14ac:dyDescent="0.2">
      <c r="A456" s="3" t="str">
        <f ca="1">IFERROR(__xludf.DUMMYFUNCTION("""COMPUTED_VALUE"""),"FG")</f>
        <v>FG</v>
      </c>
      <c r="B456" s="3" t="str">
        <f ca="1">IFERROR(__xludf.DUMMYFUNCTION("""COMPUTED_VALUE"""),"Ascoli Satriano")</f>
        <v>Ascoli Satriano</v>
      </c>
      <c r="C456" s="3" t="str">
        <f ca="1">IFERROR(__xludf.DUMMYFUNCTION("""COMPUTED_VALUE"""),"Chiuso")</f>
        <v>Chiuso</v>
      </c>
      <c r="D456" s="3" t="str">
        <f ca="1">IFERROR(__xludf.DUMMYFUNCTION("""COMPUTED_VALUE"""),"agrivoltaico")</f>
        <v>agrivoltaico</v>
      </c>
      <c r="E456" s="4" t="str">
        <f ca="1">IFERROR(__xludf.DUMMYFUNCTION("""COMPUTED_VALUE"""),"96,72")</f>
        <v>96,72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4.25" x14ac:dyDescent="0.2">
      <c r="A457" s="5" t="str">
        <f ca="1">IFERROR(__xludf.DUMMYFUNCTION("""COMPUTED_VALUE"""),"LE")</f>
        <v>LE</v>
      </c>
      <c r="B457" s="5" t="str">
        <f ca="1">IFERROR(__xludf.DUMMYFUNCTION("""COMPUTED_VALUE"""),"Collepasso")</f>
        <v>Collepasso</v>
      </c>
      <c r="C457" s="5" t="str">
        <f ca="1">IFERROR(__xludf.DUMMYFUNCTION("""COMPUTED_VALUE"""),"Trasmesso")</f>
        <v>Trasmesso</v>
      </c>
      <c r="D457" s="5" t="str">
        <f ca="1">IFERROR(__xludf.DUMMYFUNCTION("""COMPUTED_VALUE"""),"agrivoltaico")</f>
        <v>agrivoltaico</v>
      </c>
      <c r="E457" s="6" t="str">
        <f ca="1">IFERROR(__xludf.DUMMYFUNCTION("""COMPUTED_VALUE"""),"19,83")</f>
        <v>19,83</v>
      </c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4.25" x14ac:dyDescent="0.2">
      <c r="A458" s="3" t="str">
        <f ca="1">IFERROR(__xludf.DUMMYFUNCTION("""COMPUTED_VALUE"""),"LE BR")</f>
        <v>LE BR</v>
      </c>
      <c r="B458" s="3" t="str">
        <f ca="1">IFERROR(__xludf.DUMMYFUNCTION("""COMPUTED_VALUE"""),"Guagnano")</f>
        <v>Guagnano</v>
      </c>
      <c r="C458" s="3" t="str">
        <f ca="1">IFERROR(__xludf.DUMMYFUNCTION("""COMPUTED_VALUE"""),"Aperto")</f>
        <v>Aperto</v>
      </c>
      <c r="D458" s="3" t="str">
        <f ca="1">IFERROR(__xludf.DUMMYFUNCTION("""COMPUTED_VALUE"""),"agrivoltaico")</f>
        <v>agrivoltaico</v>
      </c>
      <c r="E458" s="4" t="str">
        <f ca="1">IFERROR(__xludf.DUMMYFUNCTION("""COMPUTED_VALUE"""),"13,58")</f>
        <v>13,58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4.25" x14ac:dyDescent="0.2">
      <c r="A459" s="5" t="str">
        <f ca="1">IFERROR(__xludf.DUMMYFUNCTION("""COMPUTED_VALUE"""),"FG")</f>
        <v>FG</v>
      </c>
      <c r="B459" s="5" t="str">
        <f ca="1">IFERROR(__xludf.DUMMYFUNCTION("""COMPUTED_VALUE"""),"Lucera")</f>
        <v>Lucera</v>
      </c>
      <c r="C459" s="5" t="str">
        <f ca="1">IFERROR(__xludf.DUMMYFUNCTION("""COMPUTED_VALUE"""),"Trasmesso")</f>
        <v>Trasmesso</v>
      </c>
      <c r="D459" s="5" t="str">
        <f ca="1">IFERROR(__xludf.DUMMYFUNCTION("""COMPUTED_VALUE"""),"agrivoltaico")</f>
        <v>agrivoltaico</v>
      </c>
      <c r="E459" s="6" t="str">
        <f ca="1">IFERROR(__xludf.DUMMYFUNCTION("""COMPUTED_VALUE"""),"75,49")</f>
        <v>75,49</v>
      </c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4.25" x14ac:dyDescent="0.2">
      <c r="A460" s="3" t="str">
        <f ca="1">IFERROR(__xludf.DUMMYFUNCTION("""COMPUTED_VALUE"""),"FG")</f>
        <v>FG</v>
      </c>
      <c r="B460" s="3" t="str">
        <f ca="1">IFERROR(__xludf.DUMMYFUNCTION("""COMPUTED_VALUE"""),"San Severo")</f>
        <v>San Severo</v>
      </c>
      <c r="C460" s="3" t="str">
        <f ca="1">IFERROR(__xludf.DUMMYFUNCTION("""COMPUTED_VALUE"""),"Chiuso")</f>
        <v>Chiuso</v>
      </c>
      <c r="D460" s="3" t="str">
        <f ca="1">IFERROR(__xludf.DUMMYFUNCTION("""COMPUTED_VALUE"""),"agrivoltaico")</f>
        <v>agrivoltaico</v>
      </c>
      <c r="E460" s="4" t="str">
        <f ca="1">IFERROR(__xludf.DUMMYFUNCTION("""COMPUTED_VALUE"""),"78,2")</f>
        <v>78,2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4.25" x14ac:dyDescent="0.2">
      <c r="A461" s="5" t="str">
        <f ca="1">IFERROR(__xludf.DUMMYFUNCTION("""COMPUTED_VALUE"""),"TA")</f>
        <v>TA</v>
      </c>
      <c r="B461" s="5" t="str">
        <f ca="1">IFERROR(__xludf.DUMMYFUNCTION("""COMPUTED_VALUE"""),"Taranto")</f>
        <v>Taranto</v>
      </c>
      <c r="C461" s="5" t="str">
        <f ca="1">IFERROR(__xludf.DUMMYFUNCTION("""COMPUTED_VALUE"""),"Aperto")</f>
        <v>Aperto</v>
      </c>
      <c r="D461" s="5" t="str">
        <f ca="1">IFERROR(__xludf.DUMMYFUNCTION("""COMPUTED_VALUE"""),"agrivoltaico")</f>
        <v>agrivoltaico</v>
      </c>
      <c r="E461" s="6" t="str">
        <f ca="1">IFERROR(__xludf.DUMMYFUNCTION("""COMPUTED_VALUE"""),"12,67")</f>
        <v>12,67</v>
      </c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4.25" x14ac:dyDescent="0.2">
      <c r="A462" s="3" t="str">
        <f ca="1">IFERROR(__xludf.DUMMYFUNCTION("""COMPUTED_VALUE"""),"BA")</f>
        <v>BA</v>
      </c>
      <c r="B462" s="3" t="str">
        <f ca="1">IFERROR(__xludf.DUMMYFUNCTION("""COMPUTED_VALUE"""),"Acquaviva delle Fonti")</f>
        <v>Acquaviva delle Fonti</v>
      </c>
      <c r="C462" s="3" t="str">
        <f ca="1">IFERROR(__xludf.DUMMYFUNCTION("""COMPUTED_VALUE"""),"Chiuso")</f>
        <v>Chiuso</v>
      </c>
      <c r="D462" s="3" t="str">
        <f ca="1">IFERROR(__xludf.DUMMYFUNCTION("""COMPUTED_VALUE"""),"agrivoltaico")</f>
        <v>agrivoltaico</v>
      </c>
      <c r="E462" s="4" t="str">
        <f ca="1">IFERROR(__xludf.DUMMYFUNCTION("""COMPUTED_VALUE"""),"33,49")</f>
        <v>33,49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4.25" x14ac:dyDescent="0.2">
      <c r="A463" s="5" t="str">
        <f ca="1">IFERROR(__xludf.DUMMYFUNCTION("""COMPUTED_VALUE"""),"FG")</f>
        <v>FG</v>
      </c>
      <c r="B463" s="5" t="str">
        <f ca="1">IFERROR(__xludf.DUMMYFUNCTION("""COMPUTED_VALUE"""),"Ascoli Satriano")</f>
        <v>Ascoli Satriano</v>
      </c>
      <c r="C463" s="5" t="str">
        <f ca="1">IFERROR(__xludf.DUMMYFUNCTION("""COMPUTED_VALUE"""),"Aperto")</f>
        <v>Aperto</v>
      </c>
      <c r="D463" s="5" t="str">
        <f ca="1">IFERROR(__xludf.DUMMYFUNCTION("""COMPUTED_VALUE"""),"fotovoltaico")</f>
        <v>fotovoltaico</v>
      </c>
      <c r="E463" s="6" t="str">
        <f ca="1">IFERROR(__xludf.DUMMYFUNCTION("""COMPUTED_VALUE"""),"39,88")</f>
        <v>39,88</v>
      </c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4.25" x14ac:dyDescent="0.2">
      <c r="A464" s="3" t="str">
        <f ca="1">IFERROR(__xludf.DUMMYFUNCTION("""COMPUTED_VALUE"""),"BT")</f>
        <v>BT</v>
      </c>
      <c r="B464" s="3" t="str">
        <f ca="1">IFERROR(__xludf.DUMMYFUNCTION("""COMPUTED_VALUE"""),"Spinazzola")</f>
        <v>Spinazzola</v>
      </c>
      <c r="C464" s="3" t="str">
        <f ca="1">IFERROR(__xludf.DUMMYFUNCTION("""COMPUTED_VALUE"""),"Trasmesso")</f>
        <v>Trasmesso</v>
      </c>
      <c r="D464" s="3" t="str">
        <f ca="1">IFERROR(__xludf.DUMMYFUNCTION("""COMPUTED_VALUE"""),"agrivoltaico")</f>
        <v>agrivoltaico</v>
      </c>
      <c r="E464" s="4" t="str">
        <f ca="1">IFERROR(__xludf.DUMMYFUNCTION("""COMPUTED_VALUE"""),"47")</f>
        <v>47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4.25" x14ac:dyDescent="0.2">
      <c r="A465" s="5" t="str">
        <f ca="1">IFERROR(__xludf.DUMMYFUNCTION("""COMPUTED_VALUE"""),"BR")</f>
        <v>BR</v>
      </c>
      <c r="B465" s="5" t="str">
        <f ca="1">IFERROR(__xludf.DUMMYFUNCTION("""COMPUTED_VALUE"""),"Brindisi")</f>
        <v>Brindisi</v>
      </c>
      <c r="C465" s="5" t="str">
        <f ca="1">IFERROR(__xludf.DUMMYFUNCTION("""COMPUTED_VALUE"""),"Chiuso")</f>
        <v>Chiuso</v>
      </c>
      <c r="D465" s="5" t="str">
        <f ca="1">IFERROR(__xludf.DUMMYFUNCTION("""COMPUTED_VALUE"""),"agrivoltaico")</f>
        <v>agrivoltaico</v>
      </c>
      <c r="E465" s="6" t="str">
        <f ca="1">IFERROR(__xludf.DUMMYFUNCTION("""COMPUTED_VALUE"""),"8,12")</f>
        <v>8,12</v>
      </c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4.25" x14ac:dyDescent="0.2">
      <c r="A466" s="3" t="str">
        <f ca="1">IFERROR(__xludf.DUMMYFUNCTION("""COMPUTED_VALUE"""),"BA")</f>
        <v>BA</v>
      </c>
      <c r="B466" s="3" t="str">
        <f ca="1">IFERROR(__xludf.DUMMYFUNCTION("""COMPUTED_VALUE"""),"Palo del Colle")</f>
        <v>Palo del Colle</v>
      </c>
      <c r="C466" s="3" t="str">
        <f ca="1">IFERROR(__xludf.DUMMYFUNCTION("""COMPUTED_VALUE"""),"Chiuso")</f>
        <v>Chiuso</v>
      </c>
      <c r="D466" s="3" t="str">
        <f ca="1">IFERROR(__xludf.DUMMYFUNCTION("""COMPUTED_VALUE"""),"agrivoltaico")</f>
        <v>agrivoltaico</v>
      </c>
      <c r="E466" s="4" t="str">
        <f ca="1">IFERROR(__xludf.DUMMYFUNCTION("""COMPUTED_VALUE"""),"30,38")</f>
        <v>30,38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4.25" x14ac:dyDescent="0.2">
      <c r="A467" s="5" t="str">
        <f ca="1">IFERROR(__xludf.DUMMYFUNCTION("""COMPUTED_VALUE"""),"FG")</f>
        <v>FG</v>
      </c>
      <c r="B467" s="5" t="str">
        <f ca="1">IFERROR(__xludf.DUMMYFUNCTION("""COMPUTED_VALUE"""),"Carapelle")</f>
        <v>Carapelle</v>
      </c>
      <c r="C467" s="5" t="str">
        <f ca="1">IFERROR(__xludf.DUMMYFUNCTION("""COMPUTED_VALUE"""),"Trasmesso")</f>
        <v>Trasmesso</v>
      </c>
      <c r="D467" s="5" t="str">
        <f ca="1">IFERROR(__xludf.DUMMYFUNCTION("""COMPUTED_VALUE"""),"agrivoltaico")</f>
        <v>agrivoltaico</v>
      </c>
      <c r="E467" s="6" t="str">
        <f ca="1">IFERROR(__xludf.DUMMYFUNCTION("""COMPUTED_VALUE"""),"24")</f>
        <v>24</v>
      </c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4.25" x14ac:dyDescent="0.2">
      <c r="A468" s="3" t="str">
        <f ca="1">IFERROR(__xludf.DUMMYFUNCTION("""COMPUTED_VALUE"""),"TA")</f>
        <v>TA</v>
      </c>
      <c r="B468" s="3" t="str">
        <f ca="1">IFERROR(__xludf.DUMMYFUNCTION("""COMPUTED_VALUE"""),"Ginosa")</f>
        <v>Ginosa</v>
      </c>
      <c r="C468" s="3" t="str">
        <f ca="1">IFERROR(__xludf.DUMMYFUNCTION("""COMPUTED_VALUE"""),"Chiuso")</f>
        <v>Chiuso</v>
      </c>
      <c r="D468" s="3" t="str">
        <f ca="1">IFERROR(__xludf.DUMMYFUNCTION("""COMPUTED_VALUE"""),"agrivoltaico")</f>
        <v>agrivoltaico</v>
      </c>
      <c r="E468" s="4" t="str">
        <f ca="1">IFERROR(__xludf.DUMMYFUNCTION("""COMPUTED_VALUE"""),"68,48")</f>
        <v>68,48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4.25" x14ac:dyDescent="0.2">
      <c r="A469" s="5" t="str">
        <f ca="1">IFERROR(__xludf.DUMMYFUNCTION("""COMPUTED_VALUE"""),"LE")</f>
        <v>LE</v>
      </c>
      <c r="B469" s="5" t="str">
        <f ca="1">IFERROR(__xludf.DUMMYFUNCTION("""COMPUTED_VALUE"""),"Lecce")</f>
        <v>Lecce</v>
      </c>
      <c r="C469" s="5" t="str">
        <f ca="1">IFERROR(__xludf.DUMMYFUNCTION("""COMPUTED_VALUE"""),"Aperto")</f>
        <v>Aperto</v>
      </c>
      <c r="D469" s="5" t="str">
        <f ca="1">IFERROR(__xludf.DUMMYFUNCTION("""COMPUTED_VALUE"""),"agrivoltaico")</f>
        <v>agrivoltaico</v>
      </c>
      <c r="E469" s="6" t="str">
        <f ca="1">IFERROR(__xludf.DUMMYFUNCTION("""COMPUTED_VALUE"""),"25")</f>
        <v>25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4.25" x14ac:dyDescent="0.2">
      <c r="A470" s="3" t="str">
        <f ca="1">IFERROR(__xludf.DUMMYFUNCTION("""COMPUTED_VALUE"""),"BA")</f>
        <v>BA</v>
      </c>
      <c r="B470" s="3" t="str">
        <f ca="1">IFERROR(__xludf.DUMMYFUNCTION("""COMPUTED_VALUE"""),"Gravina in Puglia")</f>
        <v>Gravina in Puglia</v>
      </c>
      <c r="C470" s="3" t="str">
        <f ca="1">IFERROR(__xludf.DUMMYFUNCTION("""COMPUTED_VALUE"""),"Aperto")</f>
        <v>Aperto</v>
      </c>
      <c r="D470" s="3" t="str">
        <f ca="1">IFERROR(__xludf.DUMMYFUNCTION("""COMPUTED_VALUE"""),"agrivoltaico")</f>
        <v>agrivoltaico</v>
      </c>
      <c r="E470" s="4" t="str">
        <f ca="1">IFERROR(__xludf.DUMMYFUNCTION("""COMPUTED_VALUE"""),"37,16")</f>
        <v>37,16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4.25" x14ac:dyDescent="0.2">
      <c r="A471" s="5" t="str">
        <f ca="1">IFERROR(__xludf.DUMMYFUNCTION("""COMPUTED_VALUE"""),"BR")</f>
        <v>BR</v>
      </c>
      <c r="B471" s="5" t="str">
        <f ca="1">IFERROR(__xludf.DUMMYFUNCTION("""COMPUTED_VALUE"""),"San Pancrazio Salentino (BR), San Donaci e Cellino San Marco")</f>
        <v>San Pancrazio Salentino (BR), San Donaci e Cellino San Marco</v>
      </c>
      <c r="C471" s="5" t="str">
        <f ca="1">IFERROR(__xludf.DUMMYFUNCTION("""COMPUTED_VALUE"""),"Trasmesso")</f>
        <v>Trasmesso</v>
      </c>
      <c r="D471" s="5" t="str">
        <f ca="1">IFERROR(__xludf.DUMMYFUNCTION("""COMPUTED_VALUE"""),"agrivoltaico")</f>
        <v>agrivoltaico</v>
      </c>
      <c r="E471" s="6" t="str">
        <f ca="1">IFERROR(__xludf.DUMMYFUNCTION("""COMPUTED_VALUE"""),"53,15")</f>
        <v>53,15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4.25" x14ac:dyDescent="0.2">
      <c r="A472" s="3" t="str">
        <f ca="1">IFERROR(__xludf.DUMMYFUNCTION("""COMPUTED_VALUE"""),"FG")</f>
        <v>FG</v>
      </c>
      <c r="B472" s="3" t="str">
        <f ca="1">IFERROR(__xludf.DUMMYFUNCTION("""COMPUTED_VALUE"""),"Cerignola")</f>
        <v>Cerignola</v>
      </c>
      <c r="C472" s="3" t="str">
        <f ca="1">IFERROR(__xludf.DUMMYFUNCTION("""COMPUTED_VALUE"""),"Trasmesso")</f>
        <v>Trasmesso</v>
      </c>
      <c r="D472" s="3" t="str">
        <f ca="1">IFERROR(__xludf.DUMMYFUNCTION("""COMPUTED_VALUE"""),"agrivoltaico")</f>
        <v>agrivoltaico</v>
      </c>
      <c r="E472" s="4" t="str">
        <f ca="1">IFERROR(__xludf.DUMMYFUNCTION("""COMPUTED_VALUE"""),"36,05")</f>
        <v>36,05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4.25" x14ac:dyDescent="0.2">
      <c r="A473" s="5" t="str">
        <f ca="1">IFERROR(__xludf.DUMMYFUNCTION("""COMPUTED_VALUE"""),"FG")</f>
        <v>FG</v>
      </c>
      <c r="B473" s="5" t="str">
        <f ca="1">IFERROR(__xludf.DUMMYFUNCTION("""COMPUTED_VALUE"""),"Bovino")</f>
        <v>Bovino</v>
      </c>
      <c r="C473" s="5" t="str">
        <f ca="1">IFERROR(__xludf.DUMMYFUNCTION("""COMPUTED_VALUE"""),"Aperto")</f>
        <v>Aperto</v>
      </c>
      <c r="D473" s="5" t="str">
        <f ca="1">IFERROR(__xludf.DUMMYFUNCTION("""COMPUTED_VALUE"""),"eolico")</f>
        <v>eolico</v>
      </c>
      <c r="E473" s="6" t="str">
        <f ca="1">IFERROR(__xludf.DUMMYFUNCTION("""COMPUTED_VALUE"""),"42")</f>
        <v>42</v>
      </c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4.25" x14ac:dyDescent="0.2">
      <c r="A474" s="3" t="str">
        <f ca="1">IFERROR(__xludf.DUMMYFUNCTION("""COMPUTED_VALUE"""),"FG")</f>
        <v>FG</v>
      </c>
      <c r="B474" s="3" t="str">
        <f ca="1">IFERROR(__xludf.DUMMYFUNCTION("""COMPUTED_VALUE"""),"Cerignola")</f>
        <v>Cerignola</v>
      </c>
      <c r="C474" s="3" t="str">
        <f ca="1">IFERROR(__xludf.DUMMYFUNCTION("""COMPUTED_VALUE"""),"Aperto")</f>
        <v>Aperto</v>
      </c>
      <c r="D474" s="3" t="str">
        <f ca="1">IFERROR(__xludf.DUMMYFUNCTION("""COMPUTED_VALUE"""),"agrivoltaico")</f>
        <v>agrivoltaico</v>
      </c>
      <c r="E474" s="4" t="str">
        <f ca="1">IFERROR(__xludf.DUMMYFUNCTION("""COMPUTED_VALUE"""),"26,72")</f>
        <v>26,72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4.25" x14ac:dyDescent="0.2">
      <c r="A475" s="5" t="str">
        <f ca="1">IFERROR(__xludf.DUMMYFUNCTION("""COMPUTED_VALUE"""),"BA")</f>
        <v>BA</v>
      </c>
      <c r="B475" s="5" t="str">
        <f ca="1">IFERROR(__xludf.DUMMYFUNCTION("""COMPUTED_VALUE"""),"Gravina in Puglia")</f>
        <v>Gravina in Puglia</v>
      </c>
      <c r="C475" s="5" t="str">
        <f ca="1">IFERROR(__xludf.DUMMYFUNCTION("""COMPUTED_VALUE"""),"Chiuso")</f>
        <v>Chiuso</v>
      </c>
      <c r="D475" s="5" t="str">
        <f ca="1">IFERROR(__xludf.DUMMYFUNCTION("""COMPUTED_VALUE"""),"agrivoltaico")</f>
        <v>agrivoltaico</v>
      </c>
      <c r="E475" s="6" t="str">
        <f ca="1">IFERROR(__xludf.DUMMYFUNCTION("""COMPUTED_VALUE"""),"140,70")</f>
        <v>140,70</v>
      </c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4.25" x14ac:dyDescent="0.2">
      <c r="A476" s="3" t="str">
        <f ca="1">IFERROR(__xludf.DUMMYFUNCTION("""COMPUTED_VALUE"""),"FG")</f>
        <v>FG</v>
      </c>
      <c r="B476" s="3" t="str">
        <f ca="1">IFERROR(__xludf.DUMMYFUNCTION("""COMPUTED_VALUE"""),"Deliceto")</f>
        <v>Deliceto</v>
      </c>
      <c r="C476" s="3" t="str">
        <f ca="1">IFERROR(__xludf.DUMMYFUNCTION("""COMPUTED_VALUE"""),"Trasmesso")</f>
        <v>Trasmesso</v>
      </c>
      <c r="D476" s="3" t="str">
        <f ca="1">IFERROR(__xludf.DUMMYFUNCTION("""COMPUTED_VALUE"""),"agrivoltaico")</f>
        <v>agrivoltaico</v>
      </c>
      <c r="E476" s="4" t="str">
        <f ca="1">IFERROR(__xludf.DUMMYFUNCTION("""COMPUTED_VALUE"""),"60,05")</f>
        <v>60,05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4.25" x14ac:dyDescent="0.2">
      <c r="A477" s="5" t="str">
        <f ca="1">IFERROR(__xludf.DUMMYFUNCTION("""COMPUTED_VALUE"""),"BR")</f>
        <v>BR</v>
      </c>
      <c r="B477" s="5" t="str">
        <f ca="1">IFERROR(__xludf.DUMMYFUNCTION("""COMPUTED_VALUE"""),"Latiano")</f>
        <v>Latiano</v>
      </c>
      <c r="C477" s="5" t="str">
        <f ca="1">IFERROR(__xludf.DUMMYFUNCTION("""COMPUTED_VALUE"""),"Chiuso")</f>
        <v>Chiuso</v>
      </c>
      <c r="D477" s="5" t="str">
        <f ca="1">IFERROR(__xludf.DUMMYFUNCTION("""COMPUTED_VALUE"""),"agrivoltaico")</f>
        <v>agrivoltaico</v>
      </c>
      <c r="E477" s="6" t="str">
        <f ca="1">IFERROR(__xludf.DUMMYFUNCTION("""COMPUTED_VALUE"""),"56,50")</f>
        <v>56,50</v>
      </c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4.25" x14ac:dyDescent="0.2">
      <c r="A478" s="3" t="str">
        <f ca="1">IFERROR(__xludf.DUMMYFUNCTION("""COMPUTED_VALUE"""),"FG")</f>
        <v>FG</v>
      </c>
      <c r="B478" s="3" t="str">
        <f ca="1">IFERROR(__xludf.DUMMYFUNCTION("""COMPUTED_VALUE"""),"Lucera")</f>
        <v>Lucera</v>
      </c>
      <c r="C478" s="3" t="str">
        <f ca="1">IFERROR(__xludf.DUMMYFUNCTION("""COMPUTED_VALUE"""),"Trasmesso")</f>
        <v>Trasmesso</v>
      </c>
      <c r="D478" s="3" t="str">
        <f ca="1">IFERROR(__xludf.DUMMYFUNCTION("""COMPUTED_VALUE"""),"fotovoltaico")</f>
        <v>fotovoltaico</v>
      </c>
      <c r="E478" s="4" t="str">
        <f ca="1">IFERROR(__xludf.DUMMYFUNCTION("""COMPUTED_VALUE"""),"65,7")</f>
        <v>65,7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4.25" x14ac:dyDescent="0.2">
      <c r="A479" s="5" t="str">
        <f ca="1">IFERROR(__xludf.DUMMYFUNCTION("""COMPUTED_VALUE"""),"BR")</f>
        <v>BR</v>
      </c>
      <c r="B479" s="5" t="str">
        <f ca="1">IFERROR(__xludf.DUMMYFUNCTION("""COMPUTED_VALUE"""),"San Donaci")</f>
        <v>San Donaci</v>
      </c>
      <c r="C479" s="5" t="str">
        <f ca="1">IFERROR(__xludf.DUMMYFUNCTION("""COMPUTED_VALUE"""),"Trasmesso")</f>
        <v>Trasmesso</v>
      </c>
      <c r="D479" s="5" t="str">
        <f ca="1">IFERROR(__xludf.DUMMYFUNCTION("""COMPUTED_VALUE"""),"agrivoltaico")</f>
        <v>agrivoltaico</v>
      </c>
      <c r="E479" s="6" t="str">
        <f ca="1">IFERROR(__xludf.DUMMYFUNCTION("""COMPUTED_VALUE"""),"31,26")</f>
        <v>31,26</v>
      </c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4.25" x14ac:dyDescent="0.2">
      <c r="A480" s="3" t="str">
        <f ca="1">IFERROR(__xludf.DUMMYFUNCTION("""COMPUTED_VALUE"""),"LE")</f>
        <v>LE</v>
      </c>
      <c r="B480" s="3" t="str">
        <f ca="1">IFERROR(__xludf.DUMMYFUNCTION("""COMPUTED_VALUE"""),"Nardò")</f>
        <v>Nardò</v>
      </c>
      <c r="C480" s="3" t="str">
        <f ca="1">IFERROR(__xludf.DUMMYFUNCTION("""COMPUTED_VALUE"""),"Trasmesso")</f>
        <v>Trasmesso</v>
      </c>
      <c r="D480" s="3" t="str">
        <f ca="1">IFERROR(__xludf.DUMMYFUNCTION("""COMPUTED_VALUE"""),"agrivoltaico")</f>
        <v>agrivoltaico</v>
      </c>
      <c r="E480" s="4" t="str">
        <f ca="1">IFERROR(__xludf.DUMMYFUNCTION("""COMPUTED_VALUE"""),"40,60")</f>
        <v>40,60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4.25" x14ac:dyDescent="0.2">
      <c r="A481" s="5" t="str">
        <f ca="1">IFERROR(__xludf.DUMMYFUNCTION("""COMPUTED_VALUE"""),"BR")</f>
        <v>BR</v>
      </c>
      <c r="B481" s="5" t="str">
        <f ca="1">IFERROR(__xludf.DUMMYFUNCTION("""COMPUTED_VALUE"""),"Brindisi")</f>
        <v>Brindisi</v>
      </c>
      <c r="C481" s="5" t="str">
        <f ca="1">IFERROR(__xludf.DUMMYFUNCTION("""COMPUTED_VALUE"""),"Trasmesso")</f>
        <v>Trasmesso</v>
      </c>
      <c r="D481" s="5" t="str">
        <f ca="1">IFERROR(__xludf.DUMMYFUNCTION("""COMPUTED_VALUE"""),"agrivoltaico")</f>
        <v>agrivoltaico</v>
      </c>
      <c r="E481" s="6" t="str">
        <f ca="1">IFERROR(__xludf.DUMMYFUNCTION("""COMPUTED_VALUE"""),"16,63")</f>
        <v>16,63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4.25" x14ac:dyDescent="0.2">
      <c r="A482" s="3" t="str">
        <f ca="1">IFERROR(__xludf.DUMMYFUNCTION("""COMPUTED_VALUE"""),"TA")</f>
        <v>TA</v>
      </c>
      <c r="B482" s="3" t="str">
        <f ca="1">IFERROR(__xludf.DUMMYFUNCTION("""COMPUTED_VALUE"""),"Taranto")</f>
        <v>Taranto</v>
      </c>
      <c r="C482" s="3" t="str">
        <f ca="1">IFERROR(__xludf.DUMMYFUNCTION("""COMPUTED_VALUE"""),"Aperto")</f>
        <v>Aperto</v>
      </c>
      <c r="D482" s="3" t="str">
        <f ca="1">IFERROR(__xludf.DUMMYFUNCTION("""COMPUTED_VALUE"""),"agrivoltaico")</f>
        <v>agrivoltaico</v>
      </c>
      <c r="E482" s="4" t="str">
        <f ca="1">IFERROR(__xludf.DUMMYFUNCTION("""COMPUTED_VALUE"""),"10")</f>
        <v>10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4.25" x14ac:dyDescent="0.2">
      <c r="A483" s="5" t="str">
        <f ca="1">IFERROR(__xludf.DUMMYFUNCTION("""COMPUTED_VALUE"""),"FG")</f>
        <v>FG</v>
      </c>
      <c r="B483" s="5" t="str">
        <f ca="1">IFERROR(__xludf.DUMMYFUNCTION("""COMPUTED_VALUE"""),"Manfredonia")</f>
        <v>Manfredonia</v>
      </c>
      <c r="C483" s="5" t="str">
        <f ca="1">IFERROR(__xludf.DUMMYFUNCTION("""COMPUTED_VALUE"""),"Aperto")</f>
        <v>Aperto</v>
      </c>
      <c r="D483" s="5" t="str">
        <f ca="1">IFERROR(__xludf.DUMMYFUNCTION("""COMPUTED_VALUE"""),"agrivoltaico")</f>
        <v>agrivoltaico</v>
      </c>
      <c r="E483" s="6" t="str">
        <f ca="1">IFERROR(__xludf.DUMMYFUNCTION("""COMPUTED_VALUE"""),"37,61")</f>
        <v>37,61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4.25" x14ac:dyDescent="0.2">
      <c r="A484" s="3" t="str">
        <f ca="1">IFERROR(__xludf.DUMMYFUNCTION("""COMPUTED_VALUE"""),"LE")</f>
        <v>LE</v>
      </c>
      <c r="B484" s="3" t="str">
        <f ca="1">IFERROR(__xludf.DUMMYFUNCTION("""COMPUTED_VALUE"""),"Lecce")</f>
        <v>Lecce</v>
      </c>
      <c r="C484" s="3" t="str">
        <f ca="1">IFERROR(__xludf.DUMMYFUNCTION("""COMPUTED_VALUE"""),"Chiuso")</f>
        <v>Chiuso</v>
      </c>
      <c r="D484" s="3" t="str">
        <f ca="1">IFERROR(__xludf.DUMMYFUNCTION("""COMPUTED_VALUE"""),"agrivoltaico")</f>
        <v>agrivoltaico</v>
      </c>
      <c r="E484" s="4" t="str">
        <f ca="1">IFERROR(__xludf.DUMMYFUNCTION("""COMPUTED_VALUE"""),"10,39")</f>
        <v>10,39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4.25" x14ac:dyDescent="0.2">
      <c r="A485" s="5" t="str">
        <f ca="1">IFERROR(__xludf.DUMMYFUNCTION("""COMPUTED_VALUE"""),"BR")</f>
        <v>BR</v>
      </c>
      <c r="B485" s="5" t="str">
        <f ca="1">IFERROR(__xludf.DUMMYFUNCTION("""COMPUTED_VALUE"""),"Brindisi")</f>
        <v>Brindisi</v>
      </c>
      <c r="C485" s="5" t="str">
        <f ca="1">IFERROR(__xludf.DUMMYFUNCTION("""COMPUTED_VALUE"""),"Trasmesso")</f>
        <v>Trasmesso</v>
      </c>
      <c r="D485" s="5" t="str">
        <f ca="1">IFERROR(__xludf.DUMMYFUNCTION("""COMPUTED_VALUE"""),"agrivoltaico")</f>
        <v>agrivoltaico</v>
      </c>
      <c r="E485" s="6" t="str">
        <f ca="1">IFERROR(__xludf.DUMMYFUNCTION("""COMPUTED_VALUE"""),"14,03")</f>
        <v>14,03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4.25" x14ac:dyDescent="0.2">
      <c r="A486" s="3" t="str">
        <f ca="1">IFERROR(__xludf.DUMMYFUNCTION("""COMPUTED_VALUE"""),"FG")</f>
        <v>FG</v>
      </c>
      <c r="B486" s="3" t="str">
        <f ca="1">IFERROR(__xludf.DUMMYFUNCTION("""COMPUTED_VALUE"""),"Foggia")</f>
        <v>Foggia</v>
      </c>
      <c r="C486" s="3" t="str">
        <f ca="1">IFERROR(__xludf.DUMMYFUNCTION("""COMPUTED_VALUE"""),"Aperto")</f>
        <v>Aperto</v>
      </c>
      <c r="D486" s="3" t="str">
        <f ca="1">IFERROR(__xludf.DUMMYFUNCTION("""COMPUTED_VALUE"""),"agrivoltaico")</f>
        <v>agrivoltaico</v>
      </c>
      <c r="E486" s="4" t="str">
        <f ca="1">IFERROR(__xludf.DUMMYFUNCTION("""COMPUTED_VALUE"""),"76,73")</f>
        <v>76,73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4.25" x14ac:dyDescent="0.2">
      <c r="A487" s="5" t="str">
        <f ca="1">IFERROR(__xludf.DUMMYFUNCTION("""COMPUTED_VALUE"""),"FG")</f>
        <v>FG</v>
      </c>
      <c r="B487" s="5" t="str">
        <f ca="1">IFERROR(__xludf.DUMMYFUNCTION("""COMPUTED_VALUE"""),"Cerignola")</f>
        <v>Cerignola</v>
      </c>
      <c r="C487" s="5" t="str">
        <f ca="1">IFERROR(__xludf.DUMMYFUNCTION("""COMPUTED_VALUE"""),"Aperto")</f>
        <v>Aperto</v>
      </c>
      <c r="D487" s="5" t="str">
        <f ca="1">IFERROR(__xludf.DUMMYFUNCTION("""COMPUTED_VALUE"""),"agrivoltaico")</f>
        <v>agrivoltaico</v>
      </c>
      <c r="E487" s="6" t="str">
        <f ca="1">IFERROR(__xludf.DUMMYFUNCTION("""COMPUTED_VALUE"""),"140,66")</f>
        <v>140,66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4.25" x14ac:dyDescent="0.2">
      <c r="A488" s="3" t="str">
        <f ca="1">IFERROR(__xludf.DUMMYFUNCTION("""COMPUTED_VALUE"""),"FG")</f>
        <v>FG</v>
      </c>
      <c r="B488" s="3" t="str">
        <f ca="1">IFERROR(__xludf.DUMMYFUNCTION("""COMPUTED_VALUE"""),"Cerignola")</f>
        <v>Cerignola</v>
      </c>
      <c r="C488" s="3" t="str">
        <f ca="1">IFERROR(__xludf.DUMMYFUNCTION("""COMPUTED_VALUE"""),"Trasmesso")</f>
        <v>Trasmesso</v>
      </c>
      <c r="D488" s="3" t="str">
        <f ca="1">IFERROR(__xludf.DUMMYFUNCTION("""COMPUTED_VALUE"""),"fotovoltaico")</f>
        <v>fotovoltaico</v>
      </c>
      <c r="E488" s="4" t="str">
        <f ca="1">IFERROR(__xludf.DUMMYFUNCTION("""COMPUTED_VALUE"""),"21")</f>
        <v>21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4.25" x14ac:dyDescent="0.2">
      <c r="A489" s="5" t="str">
        <f ca="1">IFERROR(__xludf.DUMMYFUNCTION("""COMPUTED_VALUE"""),"FG")</f>
        <v>FG</v>
      </c>
      <c r="B489" s="5" t="str">
        <f ca="1">IFERROR(__xludf.DUMMYFUNCTION("""COMPUTED_VALUE"""),"Troia")</f>
        <v>Troia</v>
      </c>
      <c r="C489" s="5" t="str">
        <f ca="1">IFERROR(__xludf.DUMMYFUNCTION("""COMPUTED_VALUE"""),"Trasmesso")</f>
        <v>Trasmesso</v>
      </c>
      <c r="D489" s="5" t="str">
        <f ca="1">IFERROR(__xludf.DUMMYFUNCTION("""COMPUTED_VALUE"""),"agrivoltaico")</f>
        <v>agrivoltaico</v>
      </c>
      <c r="E489" s="6" t="str">
        <f ca="1">IFERROR(__xludf.DUMMYFUNCTION("""COMPUTED_VALUE"""),"40")</f>
        <v>40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4.25" x14ac:dyDescent="0.2">
      <c r="A490" s="3" t="str">
        <f ca="1">IFERROR(__xludf.DUMMYFUNCTION("""COMPUTED_VALUE"""),"FG")</f>
        <v>FG</v>
      </c>
      <c r="B490" s="3" t="str">
        <f ca="1">IFERROR(__xludf.DUMMYFUNCTION("""COMPUTED_VALUE"""),"Foggia")</f>
        <v>Foggia</v>
      </c>
      <c r="C490" s="3" t="str">
        <f ca="1">IFERROR(__xludf.DUMMYFUNCTION("""COMPUTED_VALUE"""),"Trasmesso")</f>
        <v>Trasmesso</v>
      </c>
      <c r="D490" s="3" t="str">
        <f ca="1">IFERROR(__xludf.DUMMYFUNCTION("""COMPUTED_VALUE"""),"agrivoltaico")</f>
        <v>agrivoltaico</v>
      </c>
      <c r="E490" s="4" t="str">
        <f ca="1">IFERROR(__xludf.DUMMYFUNCTION("""COMPUTED_VALUE"""),"62,45")</f>
        <v>62,45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4.25" x14ac:dyDescent="0.2">
      <c r="A491" s="5" t="str">
        <f ca="1">IFERROR(__xludf.DUMMYFUNCTION("""COMPUTED_VALUE"""),"BA TA")</f>
        <v>BA TA</v>
      </c>
      <c r="B491" s="5" t="str">
        <f ca="1">IFERROR(__xludf.DUMMYFUNCTION("""COMPUTED_VALUE"""),"Santeramo in Colle")</f>
        <v>Santeramo in Colle</v>
      </c>
      <c r="C491" s="5" t="str">
        <f ca="1">IFERROR(__xludf.DUMMYFUNCTION("""COMPUTED_VALUE"""),"Aperto")</f>
        <v>Aperto</v>
      </c>
      <c r="D491" s="5" t="str">
        <f ca="1">IFERROR(__xludf.DUMMYFUNCTION("""COMPUTED_VALUE"""),"agrivoltaico")</f>
        <v>agrivoltaico</v>
      </c>
      <c r="E491" s="6" t="str">
        <f ca="1">IFERROR(__xludf.DUMMYFUNCTION("""COMPUTED_VALUE"""),"68,47")</f>
        <v>68,47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4.25" x14ac:dyDescent="0.2">
      <c r="A492" s="3" t="str">
        <f ca="1">IFERROR(__xludf.DUMMYFUNCTION("""COMPUTED_VALUE"""),"TA")</f>
        <v>TA</v>
      </c>
      <c r="B492" s="3" t="str">
        <f ca="1">IFERROR(__xludf.DUMMYFUNCTION("""COMPUTED_VALUE"""),"Castellaneta")</f>
        <v>Castellaneta</v>
      </c>
      <c r="C492" s="3" t="str">
        <f ca="1">IFERROR(__xludf.DUMMYFUNCTION("""COMPUTED_VALUE"""),"Trasmesso")</f>
        <v>Trasmesso</v>
      </c>
      <c r="D492" s="3" t="str">
        <f ca="1">IFERROR(__xludf.DUMMYFUNCTION("""COMPUTED_VALUE"""),"agrivoltaico")</f>
        <v>agrivoltaico</v>
      </c>
      <c r="E492" s="4" t="str">
        <f ca="1">IFERROR(__xludf.DUMMYFUNCTION("""COMPUTED_VALUE"""),"33,91")</f>
        <v>33,91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4.25" x14ac:dyDescent="0.2">
      <c r="A493" s="5" t="str">
        <f ca="1">IFERROR(__xludf.DUMMYFUNCTION("""COMPUTED_VALUE"""),"BR")</f>
        <v>BR</v>
      </c>
      <c r="B493" s="5" t="str">
        <f ca="1">IFERROR(__xludf.DUMMYFUNCTION("""COMPUTED_VALUE"""),"Brindisi")</f>
        <v>Brindisi</v>
      </c>
      <c r="C493" s="5" t="str">
        <f ca="1">IFERROR(__xludf.DUMMYFUNCTION("""COMPUTED_VALUE"""),"Trasmesso")</f>
        <v>Trasmesso</v>
      </c>
      <c r="D493" s="5" t="str">
        <f ca="1">IFERROR(__xludf.DUMMYFUNCTION("""COMPUTED_VALUE"""),"agrivoltaico")</f>
        <v>agrivoltaico</v>
      </c>
      <c r="E493" s="6" t="str">
        <f ca="1">IFERROR(__xludf.DUMMYFUNCTION("""COMPUTED_VALUE"""),"10,124")</f>
        <v>10,124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4.25" x14ac:dyDescent="0.2">
      <c r="A494" s="3" t="str">
        <f ca="1">IFERROR(__xludf.DUMMYFUNCTION("""COMPUTED_VALUE"""),"BA")</f>
        <v>BA</v>
      </c>
      <c r="B494" s="3" t="str">
        <f ca="1">IFERROR(__xludf.DUMMYFUNCTION("""COMPUTED_VALUE"""),"Santeramo in Colle")</f>
        <v>Santeramo in Colle</v>
      </c>
      <c r="C494" s="3" t="str">
        <f ca="1">IFERROR(__xludf.DUMMYFUNCTION("""COMPUTED_VALUE"""),"Trasmesso")</f>
        <v>Trasmesso</v>
      </c>
      <c r="D494" s="3" t="str">
        <f ca="1">IFERROR(__xludf.DUMMYFUNCTION("""COMPUTED_VALUE"""),"agrivoltaico")</f>
        <v>agrivoltaico</v>
      </c>
      <c r="E494" s="4" t="str">
        <f ca="1">IFERROR(__xludf.DUMMYFUNCTION("""COMPUTED_VALUE"""),"11,66")</f>
        <v>11,66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4.25" x14ac:dyDescent="0.2">
      <c r="A495" s="5" t="str">
        <f ca="1">IFERROR(__xludf.DUMMYFUNCTION("""COMPUTED_VALUE"""),"BA")</f>
        <v>BA</v>
      </c>
      <c r="B495" s="5" t="str">
        <f ca="1">IFERROR(__xludf.DUMMYFUNCTION("""COMPUTED_VALUE"""),"Cassano delle Murge")</f>
        <v>Cassano delle Murge</v>
      </c>
      <c r="C495" s="5" t="str">
        <f ca="1">IFERROR(__xludf.DUMMYFUNCTION("""COMPUTED_VALUE"""),"Trasmesso")</f>
        <v>Trasmesso</v>
      </c>
      <c r="D495" s="5" t="str">
        <f ca="1">IFERROR(__xludf.DUMMYFUNCTION("""COMPUTED_VALUE"""),"eolico")</f>
        <v>eolico</v>
      </c>
      <c r="E495" s="6" t="str">
        <f ca="1">IFERROR(__xludf.DUMMYFUNCTION("""COMPUTED_VALUE"""),"48")</f>
        <v>48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4.25" x14ac:dyDescent="0.2">
      <c r="A496" s="3" t="str">
        <f ca="1">IFERROR(__xludf.DUMMYFUNCTION("""COMPUTED_VALUE"""),"FG")</f>
        <v>FG</v>
      </c>
      <c r="B496" s="3" t="str">
        <f ca="1">IFERROR(__xludf.DUMMYFUNCTION("""COMPUTED_VALUE"""),"Ascoli Satriano")</f>
        <v>Ascoli Satriano</v>
      </c>
      <c r="C496" s="3" t="str">
        <f ca="1">IFERROR(__xludf.DUMMYFUNCTION("""COMPUTED_VALUE"""),"Trasmesso")</f>
        <v>Trasmesso</v>
      </c>
      <c r="D496" s="3" t="str">
        <f ca="1">IFERROR(__xludf.DUMMYFUNCTION("""COMPUTED_VALUE"""),"agrivoltaico")</f>
        <v>agrivoltaico</v>
      </c>
      <c r="E496" s="4" t="str">
        <f ca="1">IFERROR(__xludf.DUMMYFUNCTION("""COMPUTED_VALUE"""),"47,29")</f>
        <v>47,29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4.25" x14ac:dyDescent="0.2">
      <c r="A497" s="5" t="str">
        <f ca="1">IFERROR(__xludf.DUMMYFUNCTION("""COMPUTED_VALUE"""),"BR")</f>
        <v>BR</v>
      </c>
      <c r="B497" s="5" t="str">
        <f ca="1">IFERROR(__xludf.DUMMYFUNCTION("""COMPUTED_VALUE"""),"San Pancrazio Salentino")</f>
        <v>San Pancrazio Salentino</v>
      </c>
      <c r="C497" s="5" t="str">
        <f ca="1">IFERROR(__xludf.DUMMYFUNCTION("""COMPUTED_VALUE"""),"Chiuso")</f>
        <v>Chiuso</v>
      </c>
      <c r="D497" s="5" t="str">
        <f ca="1">IFERROR(__xludf.DUMMYFUNCTION("""COMPUTED_VALUE"""),"agrivoltaico")</f>
        <v>agrivoltaico</v>
      </c>
      <c r="E497" s="6" t="str">
        <f ca="1">IFERROR(__xludf.DUMMYFUNCTION("""COMPUTED_VALUE"""),"78,72")</f>
        <v>78,72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4.25" x14ac:dyDescent="0.2">
      <c r="A498" s="3" t="str">
        <f ca="1">IFERROR(__xludf.DUMMYFUNCTION("""COMPUTED_VALUE"""),"FG BT")</f>
        <v>FG BT</v>
      </c>
      <c r="B498" s="3" t="str">
        <f ca="1">IFERROR(__xludf.DUMMYFUNCTION("""COMPUTED_VALUE"""),"Manfredonia")</f>
        <v>Manfredonia</v>
      </c>
      <c r="C498" s="3" t="str">
        <f ca="1">IFERROR(__xludf.DUMMYFUNCTION("""COMPUTED_VALUE"""),"Aperto")</f>
        <v>Aperto</v>
      </c>
      <c r="D498" s="3" t="str">
        <f ca="1">IFERROR(__xludf.DUMMYFUNCTION("""COMPUTED_VALUE"""),"offshore")</f>
        <v>offshore</v>
      </c>
      <c r="E498" s="4" t="str">
        <f ca="1">IFERROR(__xludf.DUMMYFUNCTION("""COMPUTED_VALUE"""),"1088")</f>
        <v>1088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4.25" x14ac:dyDescent="0.2">
      <c r="A499" s="5" t="str">
        <f ca="1">IFERROR(__xludf.DUMMYFUNCTION("""COMPUTED_VALUE"""),"BR")</f>
        <v>BR</v>
      </c>
      <c r="B499" s="5" t="str">
        <f ca="1">IFERROR(__xludf.DUMMYFUNCTION("""COMPUTED_VALUE"""),"Brindisi")</f>
        <v>Brindisi</v>
      </c>
      <c r="C499" s="5" t="str">
        <f ca="1">IFERROR(__xludf.DUMMYFUNCTION("""COMPUTED_VALUE"""),"Chiuso")</f>
        <v>Chiuso</v>
      </c>
      <c r="D499" s="5" t="str">
        <f ca="1">IFERROR(__xludf.DUMMYFUNCTION("""COMPUTED_VALUE"""),"agrivoltaico")</f>
        <v>agrivoltaico</v>
      </c>
      <c r="E499" s="6" t="str">
        <f ca="1">IFERROR(__xludf.DUMMYFUNCTION("""COMPUTED_VALUE"""),"28,45")</f>
        <v>28,45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4.25" x14ac:dyDescent="0.2">
      <c r="A500" s="3" t="str">
        <f ca="1">IFERROR(__xludf.DUMMYFUNCTION("""COMPUTED_VALUE"""),"FG")</f>
        <v>FG</v>
      </c>
      <c r="B500" s="3" t="str">
        <f ca="1">IFERROR(__xludf.DUMMYFUNCTION("""COMPUTED_VALUE"""),"Ascoli Satriano")</f>
        <v>Ascoli Satriano</v>
      </c>
      <c r="C500" s="3" t="str">
        <f ca="1">IFERROR(__xludf.DUMMYFUNCTION("""COMPUTED_VALUE"""),"Trasmesso")</f>
        <v>Trasmesso</v>
      </c>
      <c r="D500" s="3" t="str">
        <f ca="1">IFERROR(__xludf.DUMMYFUNCTION("""COMPUTED_VALUE"""),"fotovoltaico")</f>
        <v>fotovoltaico</v>
      </c>
      <c r="E500" s="4" t="str">
        <f ca="1">IFERROR(__xludf.DUMMYFUNCTION("""COMPUTED_VALUE"""),"25")</f>
        <v>25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4.25" x14ac:dyDescent="0.2">
      <c r="A501" s="5" t="str">
        <f ca="1">IFERROR(__xludf.DUMMYFUNCTION("""COMPUTED_VALUE"""),"LE")</f>
        <v>LE</v>
      </c>
      <c r="B501" s="5" t="str">
        <f ca="1">IFERROR(__xludf.DUMMYFUNCTION("""COMPUTED_VALUE"""),"Nardò")</f>
        <v>Nardò</v>
      </c>
      <c r="C501" s="5" t="str">
        <f ca="1">IFERROR(__xludf.DUMMYFUNCTION("""COMPUTED_VALUE"""),"Chiuso")</f>
        <v>Chiuso</v>
      </c>
      <c r="D501" s="5" t="str">
        <f ca="1">IFERROR(__xludf.DUMMYFUNCTION("""COMPUTED_VALUE"""),"fotovoltaico")</f>
        <v>fotovoltaico</v>
      </c>
      <c r="E501" s="6" t="str">
        <f ca="1">IFERROR(__xludf.DUMMYFUNCTION("""COMPUTED_VALUE"""),"96,828")</f>
        <v>96,828</v>
      </c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4.25" x14ac:dyDescent="0.2">
      <c r="A502" s="3" t="str">
        <f ca="1">IFERROR(__xludf.DUMMYFUNCTION("""COMPUTED_VALUE"""),"BT")</f>
        <v>BT</v>
      </c>
      <c r="B502" s="3" t="str">
        <f ca="1">IFERROR(__xludf.DUMMYFUNCTION("""COMPUTED_VALUE"""),"Canosa di Puglia")</f>
        <v>Canosa di Puglia</v>
      </c>
      <c r="C502" s="3" t="str">
        <f ca="1">IFERROR(__xludf.DUMMYFUNCTION("""COMPUTED_VALUE"""),"Chiuso")</f>
        <v>Chiuso</v>
      </c>
      <c r="D502" s="3" t="str">
        <f ca="1">IFERROR(__xludf.DUMMYFUNCTION("""COMPUTED_VALUE"""),"fotovoltaico")</f>
        <v>fotovoltaico</v>
      </c>
      <c r="E502" s="4" t="str">
        <f ca="1">IFERROR(__xludf.DUMMYFUNCTION("""COMPUTED_VALUE"""),"18,12")</f>
        <v>18,12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4.25" x14ac:dyDescent="0.2">
      <c r="A503" s="5" t="str">
        <f ca="1">IFERROR(__xludf.DUMMYFUNCTION("""COMPUTED_VALUE"""),"BR")</f>
        <v>BR</v>
      </c>
      <c r="B503" s="5" t="str">
        <f ca="1">IFERROR(__xludf.DUMMYFUNCTION("""COMPUTED_VALUE"""),"Brindisi")</f>
        <v>Brindisi</v>
      </c>
      <c r="C503" s="5" t="str">
        <f ca="1">IFERROR(__xludf.DUMMYFUNCTION("""COMPUTED_VALUE"""),"Chiuso")</f>
        <v>Chiuso</v>
      </c>
      <c r="D503" s="5" t="str">
        <f ca="1">IFERROR(__xludf.DUMMYFUNCTION("""COMPUTED_VALUE"""),"agrivoltaico")</f>
        <v>agrivoltaico</v>
      </c>
      <c r="E503" s="6" t="str">
        <f ca="1">IFERROR(__xludf.DUMMYFUNCTION("""COMPUTED_VALUE"""),"30,70")</f>
        <v>30,70</v>
      </c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4.25" x14ac:dyDescent="0.2">
      <c r="A504" s="3" t="str">
        <f ca="1">IFERROR(__xludf.DUMMYFUNCTION("""COMPUTED_VALUE"""),"FG")</f>
        <v>FG</v>
      </c>
      <c r="B504" s="3" t="str">
        <f ca="1">IFERROR(__xludf.DUMMYFUNCTION("""COMPUTED_VALUE"""),"Ascoli Satriano")</f>
        <v>Ascoli Satriano</v>
      </c>
      <c r="C504" s="3" t="str">
        <f ca="1">IFERROR(__xludf.DUMMYFUNCTION("""COMPUTED_VALUE"""),"Trasmesso")</f>
        <v>Trasmesso</v>
      </c>
      <c r="D504" s="3" t="str">
        <f ca="1">IFERROR(__xludf.DUMMYFUNCTION("""COMPUTED_VALUE"""),"fotovoltaico")</f>
        <v>fotovoltaico</v>
      </c>
      <c r="E504" s="4" t="str">
        <f ca="1">IFERROR(__xludf.DUMMYFUNCTION("""COMPUTED_VALUE"""),"131,7")</f>
        <v>131,7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4.25" x14ac:dyDescent="0.2">
      <c r="A505" s="5" t="str">
        <f ca="1">IFERROR(__xludf.DUMMYFUNCTION("""COMPUTED_VALUE"""),"BR")</f>
        <v>BR</v>
      </c>
      <c r="B505" s="5" t="str">
        <f ca="1">IFERROR(__xludf.DUMMYFUNCTION("""COMPUTED_VALUE"""),"Brindisi")</f>
        <v>Brindisi</v>
      </c>
      <c r="C505" s="5" t="str">
        <f ca="1">IFERROR(__xludf.DUMMYFUNCTION("""COMPUTED_VALUE"""),"Chiuso")</f>
        <v>Chiuso</v>
      </c>
      <c r="D505" s="5" t="str">
        <f ca="1">IFERROR(__xludf.DUMMYFUNCTION("""COMPUTED_VALUE"""),"agrivoltaico")</f>
        <v>agrivoltaico</v>
      </c>
      <c r="E505" s="6" t="str">
        <f ca="1">IFERROR(__xludf.DUMMYFUNCTION("""COMPUTED_VALUE"""),"14,40")</f>
        <v>14,40</v>
      </c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4.25" x14ac:dyDescent="0.2">
      <c r="A506" s="3" t="str">
        <f ca="1">IFERROR(__xludf.DUMMYFUNCTION("""COMPUTED_VALUE"""),"FG")</f>
        <v>FG</v>
      </c>
      <c r="B506" s="3" t="str">
        <f ca="1">IFERROR(__xludf.DUMMYFUNCTION("""COMPUTED_VALUE"""),"Foggia")</f>
        <v>Foggia</v>
      </c>
      <c r="C506" s="3" t="str">
        <f ca="1">IFERROR(__xludf.DUMMYFUNCTION("""COMPUTED_VALUE"""),"Trasmesso")</f>
        <v>Trasmesso</v>
      </c>
      <c r="D506" s="3" t="str">
        <f ca="1">IFERROR(__xludf.DUMMYFUNCTION("""COMPUTED_VALUE"""),"fotovoltaico")</f>
        <v>fotovoltaico</v>
      </c>
      <c r="E506" s="4" t="str">
        <f ca="1">IFERROR(__xludf.DUMMYFUNCTION("""COMPUTED_VALUE"""),"25,7")</f>
        <v>25,7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4.25" x14ac:dyDescent="0.2">
      <c r="A507" s="5" t="str">
        <f ca="1">IFERROR(__xludf.DUMMYFUNCTION("""COMPUTED_VALUE"""),"FG")</f>
        <v>FG</v>
      </c>
      <c r="B507" s="5" t="str">
        <f ca="1">IFERROR(__xludf.DUMMYFUNCTION("""COMPUTED_VALUE"""),"Ascoli Satriano")</f>
        <v>Ascoli Satriano</v>
      </c>
      <c r="C507" s="5" t="str">
        <f ca="1">IFERROR(__xludf.DUMMYFUNCTION("""COMPUTED_VALUE"""),"Trasmesso")</f>
        <v>Trasmesso</v>
      </c>
      <c r="D507" s="5" t="str">
        <f ca="1">IFERROR(__xludf.DUMMYFUNCTION("""COMPUTED_VALUE"""),"fotovoltaico")</f>
        <v>fotovoltaico</v>
      </c>
      <c r="E507" s="6" t="str">
        <f ca="1">IFERROR(__xludf.DUMMYFUNCTION("""COMPUTED_VALUE"""),"34")</f>
        <v>34</v>
      </c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4.25" x14ac:dyDescent="0.2">
      <c r="A508" s="3" t="str">
        <f ca="1">IFERROR(__xludf.DUMMYFUNCTION("""COMPUTED_VALUE"""),"FG")</f>
        <v>FG</v>
      </c>
      <c r="B508" s="3" t="str">
        <f ca="1">IFERROR(__xludf.DUMMYFUNCTION("""COMPUTED_VALUE"""),"Ascoli Satriano")</f>
        <v>Ascoli Satriano</v>
      </c>
      <c r="C508" s="3" t="str">
        <f ca="1">IFERROR(__xludf.DUMMYFUNCTION("""COMPUTED_VALUE"""),"Trasmesso")</f>
        <v>Trasmesso</v>
      </c>
      <c r="D508" s="3" t="str">
        <f ca="1">IFERROR(__xludf.DUMMYFUNCTION("""COMPUTED_VALUE"""),"fotovoltaico")</f>
        <v>fotovoltaico</v>
      </c>
      <c r="E508" s="4" t="str">
        <f ca="1">IFERROR(__xludf.DUMMYFUNCTION("""COMPUTED_VALUE"""),"25,99")</f>
        <v>25,99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4.25" x14ac:dyDescent="0.2">
      <c r="A509" s="5" t="str">
        <f ca="1">IFERROR(__xludf.DUMMYFUNCTION("""COMPUTED_VALUE"""),"TA")</f>
        <v>TA</v>
      </c>
      <c r="B509" s="5" t="str">
        <f ca="1">IFERROR(__xludf.DUMMYFUNCTION("""COMPUTED_VALUE"""),"Avetrana")</f>
        <v>Avetrana</v>
      </c>
      <c r="C509" s="5" t="str">
        <f ca="1">IFERROR(__xludf.DUMMYFUNCTION("""COMPUTED_VALUE"""),"Chiuso")</f>
        <v>Chiuso</v>
      </c>
      <c r="D509" s="5" t="str">
        <f ca="1">IFERROR(__xludf.DUMMYFUNCTION("""COMPUTED_VALUE"""),"agrivoltaico")</f>
        <v>agrivoltaico</v>
      </c>
      <c r="E509" s="6" t="str">
        <f ca="1">IFERROR(__xludf.DUMMYFUNCTION("""COMPUTED_VALUE"""),"10,517")</f>
        <v>10,517</v>
      </c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4.25" x14ac:dyDescent="0.2">
      <c r="A510" s="3" t="str">
        <f ca="1">IFERROR(__xludf.DUMMYFUNCTION("""COMPUTED_VALUE"""),"FG")</f>
        <v>FG</v>
      </c>
      <c r="B510" s="3" t="str">
        <f ca="1">IFERROR(__xludf.DUMMYFUNCTION("""COMPUTED_VALUE"""),"Ordona")</f>
        <v>Ordona</v>
      </c>
      <c r="C510" s="3" t="str">
        <f ca="1">IFERROR(__xludf.DUMMYFUNCTION("""COMPUTED_VALUE"""),"Trasmesso")</f>
        <v>Trasmesso</v>
      </c>
      <c r="D510" s="3" t="str">
        <f ca="1">IFERROR(__xludf.DUMMYFUNCTION("""COMPUTED_VALUE"""),"fotovoltaico")</f>
        <v>fotovoltaico</v>
      </c>
      <c r="E510" s="4" t="str">
        <f ca="1">IFERROR(__xludf.DUMMYFUNCTION("""COMPUTED_VALUE"""),"63,62")</f>
        <v>63,62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4.25" x14ac:dyDescent="0.2">
      <c r="A511" s="5" t="str">
        <f ca="1">IFERROR(__xludf.DUMMYFUNCTION("""COMPUTED_VALUE"""),"LE TA BR")</f>
        <v>LE TA BR</v>
      </c>
      <c r="B511" s="5" t="str">
        <f ca="1">IFERROR(__xludf.DUMMYFUNCTION("""COMPUTED_VALUE"""),"Veglie")</f>
        <v>Veglie</v>
      </c>
      <c r="C511" s="5" t="str">
        <f ca="1">IFERROR(__xludf.DUMMYFUNCTION("""COMPUTED_VALUE"""),"Chiuso")</f>
        <v>Chiuso</v>
      </c>
      <c r="D511" s="5" t="str">
        <f ca="1">IFERROR(__xludf.DUMMYFUNCTION("""COMPUTED_VALUE"""),"agrivoltaico")</f>
        <v>agrivoltaico</v>
      </c>
      <c r="E511" s="6" t="str">
        <f ca="1">IFERROR(__xludf.DUMMYFUNCTION("""COMPUTED_VALUE"""),"70")</f>
        <v>70</v>
      </c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4.25" x14ac:dyDescent="0.2">
      <c r="A512" s="3" t="str">
        <f ca="1">IFERROR(__xludf.DUMMYFUNCTION("""COMPUTED_VALUE"""),"BR")</f>
        <v>BR</v>
      </c>
      <c r="B512" s="3" t="str">
        <f ca="1">IFERROR(__xludf.DUMMYFUNCTION("""COMPUTED_VALUE"""),"Mesagne")</f>
        <v>Mesagne</v>
      </c>
      <c r="C512" s="3" t="str">
        <f ca="1">IFERROR(__xludf.DUMMYFUNCTION("""COMPUTED_VALUE"""),"Trasmesso")</f>
        <v>Trasmesso</v>
      </c>
      <c r="D512" s="3" t="str">
        <f ca="1">IFERROR(__xludf.DUMMYFUNCTION("""COMPUTED_VALUE"""),"agrivoltaico")</f>
        <v>agrivoltaico</v>
      </c>
      <c r="E512" s="4" t="str">
        <f ca="1">IFERROR(__xludf.DUMMYFUNCTION("""COMPUTED_VALUE"""),"17,26")</f>
        <v>17,26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4.25" x14ac:dyDescent="0.2">
      <c r="A513" s="5" t="str">
        <f ca="1">IFERROR(__xludf.DUMMYFUNCTION("""COMPUTED_VALUE"""),"BT")</f>
        <v>BT</v>
      </c>
      <c r="B513" s="5" t="str">
        <f ca="1">IFERROR(__xludf.DUMMYFUNCTION("""COMPUTED_VALUE"""),"Spinazzola")</f>
        <v>Spinazzola</v>
      </c>
      <c r="C513" s="5" t="str">
        <f ca="1">IFERROR(__xludf.DUMMYFUNCTION("""COMPUTED_VALUE"""),"Trasmesso")</f>
        <v>Trasmesso</v>
      </c>
      <c r="D513" s="5" t="str">
        <f ca="1">IFERROR(__xludf.DUMMYFUNCTION("""COMPUTED_VALUE"""),"fotovoltaico")</f>
        <v>fotovoltaico</v>
      </c>
      <c r="E513" s="6" t="str">
        <f ca="1">IFERROR(__xludf.DUMMYFUNCTION("""COMPUTED_VALUE"""),"99,42")</f>
        <v>99,42</v>
      </c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4.25" x14ac:dyDescent="0.2">
      <c r="A514" s="3" t="str">
        <f ca="1">IFERROR(__xludf.DUMMYFUNCTION("""COMPUTED_VALUE"""),"BR TA LE")</f>
        <v>BR TA LE</v>
      </c>
      <c r="B514" s="3" t="str">
        <f ca="1">IFERROR(__xludf.DUMMYFUNCTION("""COMPUTED_VALUE"""),"Veglie")</f>
        <v>Veglie</v>
      </c>
      <c r="C514" s="3" t="str">
        <f ca="1">IFERROR(__xludf.DUMMYFUNCTION("""COMPUTED_VALUE"""),"Chiuso")</f>
        <v>Chiuso</v>
      </c>
      <c r="D514" s="3" t="str">
        <f ca="1">IFERROR(__xludf.DUMMYFUNCTION("""COMPUTED_VALUE"""),"agrivoltaico")</f>
        <v>agrivoltaico</v>
      </c>
      <c r="E514" s="4" t="str">
        <f ca="1">IFERROR(__xludf.DUMMYFUNCTION("""COMPUTED_VALUE"""),"66")</f>
        <v>66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4.25" x14ac:dyDescent="0.2">
      <c r="A515" s="5" t="str">
        <f ca="1">IFERROR(__xludf.DUMMYFUNCTION("""COMPUTED_VALUE"""),"BR")</f>
        <v>BR</v>
      </c>
      <c r="B515" s="5" t="str">
        <f ca="1">IFERROR(__xludf.DUMMYFUNCTION("""COMPUTED_VALUE"""),"Brindisi")</f>
        <v>Brindisi</v>
      </c>
      <c r="C515" s="5" t="str">
        <f ca="1">IFERROR(__xludf.DUMMYFUNCTION("""COMPUTED_VALUE"""),"Chiuso")</f>
        <v>Chiuso</v>
      </c>
      <c r="D515" s="5" t="str">
        <f ca="1">IFERROR(__xludf.DUMMYFUNCTION("""COMPUTED_VALUE"""),"agrivoltaico")</f>
        <v>agrivoltaico</v>
      </c>
      <c r="E515" s="6" t="str">
        <f ca="1">IFERROR(__xludf.DUMMYFUNCTION("""COMPUTED_VALUE"""),"67,66")</f>
        <v>67,66</v>
      </c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4.25" x14ac:dyDescent="0.2">
      <c r="A516" s="3" t="str">
        <f ca="1">IFERROR(__xludf.DUMMYFUNCTION("""COMPUTED_VALUE"""),"BR")</f>
        <v>BR</v>
      </c>
      <c r="B516" s="3" t="str">
        <f ca="1">IFERROR(__xludf.DUMMYFUNCTION("""COMPUTED_VALUE"""),"Brindisi")</f>
        <v>Brindisi</v>
      </c>
      <c r="C516" s="3" t="str">
        <f ca="1">IFERROR(__xludf.DUMMYFUNCTION("""COMPUTED_VALUE"""),"Trasmesso")</f>
        <v>Trasmesso</v>
      </c>
      <c r="D516" s="3" t="str">
        <f ca="1">IFERROR(__xludf.DUMMYFUNCTION("""COMPUTED_VALUE"""),"agrivoltaico")</f>
        <v>agrivoltaico</v>
      </c>
      <c r="E516" s="4" t="str">
        <f ca="1">IFERROR(__xludf.DUMMYFUNCTION("""COMPUTED_VALUE"""),"69,31")</f>
        <v>69,31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4.25" x14ac:dyDescent="0.2">
      <c r="A517" s="5" t="str">
        <f ca="1">IFERROR(__xludf.DUMMYFUNCTION("""COMPUTED_VALUE"""),"BA")</f>
        <v>BA</v>
      </c>
      <c r="B517" s="5" t="str">
        <f ca="1">IFERROR(__xludf.DUMMYFUNCTION("""COMPUTED_VALUE"""),"Altamura")</f>
        <v>Altamura</v>
      </c>
      <c r="C517" s="5" t="str">
        <f ca="1">IFERROR(__xludf.DUMMYFUNCTION("""COMPUTED_VALUE"""),"Trasmesso")</f>
        <v>Trasmesso</v>
      </c>
      <c r="D517" s="5" t="str">
        <f ca="1">IFERROR(__xludf.DUMMYFUNCTION("""COMPUTED_VALUE"""),"agrivoltaico")</f>
        <v>agrivoltaico</v>
      </c>
      <c r="E517" s="6" t="str">
        <f ca="1">IFERROR(__xludf.DUMMYFUNCTION("""COMPUTED_VALUE"""),"33,996")</f>
        <v>33,996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4.25" x14ac:dyDescent="0.2">
      <c r="A518" s="3" t="str">
        <f ca="1">IFERROR(__xludf.DUMMYFUNCTION("""COMPUTED_VALUE"""),"TA")</f>
        <v>TA</v>
      </c>
      <c r="B518" s="3" t="str">
        <f ca="1">IFERROR(__xludf.DUMMYFUNCTION("""COMPUTED_VALUE"""),"Statte")</f>
        <v>Statte</v>
      </c>
      <c r="C518" s="3" t="str">
        <f ca="1">IFERROR(__xludf.DUMMYFUNCTION("""COMPUTED_VALUE"""),"Chiuso")</f>
        <v>Chiuso</v>
      </c>
      <c r="D518" s="3" t="str">
        <f ca="1">IFERROR(__xludf.DUMMYFUNCTION("""COMPUTED_VALUE"""),"agrivoltaico")</f>
        <v>agrivoltaico</v>
      </c>
      <c r="E518" s="4" t="str">
        <f ca="1">IFERROR(__xludf.DUMMYFUNCTION("""COMPUTED_VALUE"""),"19,68")</f>
        <v>19,68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4.25" x14ac:dyDescent="0.2">
      <c r="A519" s="5" t="str">
        <f ca="1">IFERROR(__xludf.DUMMYFUNCTION("""COMPUTED_VALUE"""),"BT")</f>
        <v>BT</v>
      </c>
      <c r="B519" s="5" t="str">
        <f ca="1">IFERROR(__xludf.DUMMYFUNCTION("""COMPUTED_VALUE"""),"Minervino Murge")</f>
        <v>Minervino Murge</v>
      </c>
      <c r="C519" s="5" t="str">
        <f ca="1">IFERROR(__xludf.DUMMYFUNCTION("""COMPUTED_VALUE"""),"Chiuso")</f>
        <v>Chiuso</v>
      </c>
      <c r="D519" s="5" t="str">
        <f ca="1">IFERROR(__xludf.DUMMYFUNCTION("""COMPUTED_VALUE"""),"agrivoltaico")</f>
        <v>agrivoltaico</v>
      </c>
      <c r="E519" s="6" t="str">
        <f ca="1">IFERROR(__xludf.DUMMYFUNCTION("""COMPUTED_VALUE"""),"87,78")</f>
        <v>87,78</v>
      </c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4.25" x14ac:dyDescent="0.2">
      <c r="A520" s="3" t="str">
        <f ca="1">IFERROR(__xludf.DUMMYFUNCTION("""COMPUTED_VALUE"""),"FG")</f>
        <v>FG</v>
      </c>
      <c r="B520" s="3" t="str">
        <f ca="1">IFERROR(__xludf.DUMMYFUNCTION("""COMPUTED_VALUE"""),"Cerignola")</f>
        <v>Cerignola</v>
      </c>
      <c r="C520" s="3" t="str">
        <f ca="1">IFERROR(__xludf.DUMMYFUNCTION("""COMPUTED_VALUE"""),"Trasmesso")</f>
        <v>Trasmesso</v>
      </c>
      <c r="D520" s="3" t="str">
        <f ca="1">IFERROR(__xludf.DUMMYFUNCTION("""COMPUTED_VALUE"""),"agrivoltaico")</f>
        <v>agrivoltaico</v>
      </c>
      <c r="E520" s="4" t="str">
        <f ca="1">IFERROR(__xludf.DUMMYFUNCTION("""COMPUTED_VALUE"""),"39,93")</f>
        <v>39,93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4.25" x14ac:dyDescent="0.2">
      <c r="A521" s="5" t="str">
        <f ca="1">IFERROR(__xludf.DUMMYFUNCTION("""COMPUTED_VALUE"""),"FG")</f>
        <v>FG</v>
      </c>
      <c r="B521" s="5" t="str">
        <f ca="1">IFERROR(__xludf.DUMMYFUNCTION("""COMPUTED_VALUE"""),"Cerignola")</f>
        <v>Cerignola</v>
      </c>
      <c r="C521" s="5" t="str">
        <f ca="1">IFERROR(__xludf.DUMMYFUNCTION("""COMPUTED_VALUE"""),"Aperto")</f>
        <v>Aperto</v>
      </c>
      <c r="D521" s="5" t="str">
        <f ca="1">IFERROR(__xludf.DUMMYFUNCTION("""COMPUTED_VALUE"""),"fotovoltaico")</f>
        <v>fotovoltaico</v>
      </c>
      <c r="E521" s="6" t="str">
        <f ca="1">IFERROR(__xludf.DUMMYFUNCTION("""COMPUTED_VALUE"""),"34,99")</f>
        <v>34,99</v>
      </c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4.25" x14ac:dyDescent="0.2">
      <c r="A522" s="3" t="str">
        <f ca="1">IFERROR(__xludf.DUMMYFUNCTION("""COMPUTED_VALUE"""),"BR")</f>
        <v>BR</v>
      </c>
      <c r="B522" s="3" t="str">
        <f ca="1">IFERROR(__xludf.DUMMYFUNCTION("""COMPUTED_VALUE"""),"San Pancrazio Salentino")</f>
        <v>San Pancrazio Salentino</v>
      </c>
      <c r="C522" s="3" t="str">
        <f ca="1">IFERROR(__xludf.DUMMYFUNCTION("""COMPUTED_VALUE"""),"Trasmesso")</f>
        <v>Trasmesso</v>
      </c>
      <c r="D522" s="3" t="str">
        <f ca="1">IFERROR(__xludf.DUMMYFUNCTION("""COMPUTED_VALUE"""),"fotovoltaico")</f>
        <v>fotovoltaico</v>
      </c>
      <c r="E522" s="4" t="str">
        <f ca="1">IFERROR(__xludf.DUMMYFUNCTION("""COMPUTED_VALUE"""),"10,06")</f>
        <v>10,06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4.25" x14ac:dyDescent="0.2">
      <c r="A523" s="5" t="str">
        <f ca="1">IFERROR(__xludf.DUMMYFUNCTION("""COMPUTED_VALUE"""),"BA")</f>
        <v>BA</v>
      </c>
      <c r="B523" s="5" t="str">
        <f ca="1">IFERROR(__xludf.DUMMYFUNCTION("""COMPUTED_VALUE"""),"Santeramo in Colle")</f>
        <v>Santeramo in Colle</v>
      </c>
      <c r="C523" s="5" t="str">
        <f ca="1">IFERROR(__xludf.DUMMYFUNCTION("""COMPUTED_VALUE"""),"Trasmesso")</f>
        <v>Trasmesso</v>
      </c>
      <c r="D523" s="5" t="str">
        <f ca="1">IFERROR(__xludf.DUMMYFUNCTION("""COMPUTED_VALUE"""),"agrivoltaico")</f>
        <v>agrivoltaico</v>
      </c>
      <c r="E523" s="6" t="str">
        <f ca="1">IFERROR(__xludf.DUMMYFUNCTION("""COMPUTED_VALUE"""),"17,23")</f>
        <v>17,23</v>
      </c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4.25" x14ac:dyDescent="0.2">
      <c r="A524" s="3" t="str">
        <f ca="1">IFERROR(__xludf.DUMMYFUNCTION("""COMPUTED_VALUE"""),"LE")</f>
        <v>LE</v>
      </c>
      <c r="B524" s="3" t="str">
        <f ca="1">IFERROR(__xludf.DUMMYFUNCTION("""COMPUTED_VALUE"""),"Galatina")</f>
        <v>Galatina</v>
      </c>
      <c r="C524" s="3" t="str">
        <f ca="1">IFERROR(__xludf.DUMMYFUNCTION("""COMPUTED_VALUE"""),"Trasmesso")</f>
        <v>Trasmesso</v>
      </c>
      <c r="D524" s="3" t="str">
        <f ca="1">IFERROR(__xludf.DUMMYFUNCTION("""COMPUTED_VALUE"""),"agrivoltaico")</f>
        <v>agrivoltaico</v>
      </c>
      <c r="E524" s="4" t="str">
        <f ca="1">IFERROR(__xludf.DUMMYFUNCTION("""COMPUTED_VALUE"""),"21,83")</f>
        <v>21,83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4.25" x14ac:dyDescent="0.2">
      <c r="A525" s="5" t="str">
        <f ca="1">IFERROR(__xludf.DUMMYFUNCTION("""COMPUTED_VALUE"""),"BR")</f>
        <v>BR</v>
      </c>
      <c r="B525" s="5" t="str">
        <f ca="1">IFERROR(__xludf.DUMMYFUNCTION("""COMPUTED_VALUE"""),"San Donaci")</f>
        <v>San Donaci</v>
      </c>
      <c r="C525" s="5" t="str">
        <f ca="1">IFERROR(__xludf.DUMMYFUNCTION("""COMPUTED_VALUE"""),"Trasmesso")</f>
        <v>Trasmesso</v>
      </c>
      <c r="D525" s="5" t="str">
        <f ca="1">IFERROR(__xludf.DUMMYFUNCTION("""COMPUTED_VALUE"""),"agrivoltaico")</f>
        <v>agrivoltaico</v>
      </c>
      <c r="E525" s="6" t="str">
        <f ca="1">IFERROR(__xludf.DUMMYFUNCTION("""COMPUTED_VALUE"""),"13,53")</f>
        <v>13,53</v>
      </c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4.25" x14ac:dyDescent="0.2">
      <c r="A526" s="3" t="str">
        <f ca="1">IFERROR(__xludf.DUMMYFUNCTION("""COMPUTED_VALUE"""),"FG")</f>
        <v>FG</v>
      </c>
      <c r="B526" s="3" t="str">
        <f ca="1">IFERROR(__xludf.DUMMYFUNCTION("""COMPUTED_VALUE"""),"Ascoli Satriano")</f>
        <v>Ascoli Satriano</v>
      </c>
      <c r="C526" s="3" t="str">
        <f ca="1">IFERROR(__xludf.DUMMYFUNCTION("""COMPUTED_VALUE"""),"Trasmesso")</f>
        <v>Trasmesso</v>
      </c>
      <c r="D526" s="3" t="str">
        <f ca="1">IFERROR(__xludf.DUMMYFUNCTION("""COMPUTED_VALUE"""),"eolico")</f>
        <v>eolico</v>
      </c>
      <c r="E526" s="4" t="str">
        <f ca="1">IFERROR(__xludf.DUMMYFUNCTION("""COMPUTED_VALUE"""),"60")</f>
        <v>60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4.25" x14ac:dyDescent="0.2">
      <c r="A527" s="5" t="str">
        <f ca="1">IFERROR(__xludf.DUMMYFUNCTION("""COMPUTED_VALUE"""),"BR")</f>
        <v>BR</v>
      </c>
      <c r="B527" s="5" t="str">
        <f ca="1">IFERROR(__xludf.DUMMYFUNCTION("""COMPUTED_VALUE"""),"Brindisi")</f>
        <v>Brindisi</v>
      </c>
      <c r="C527" s="5" t="str">
        <f ca="1">IFERROR(__xludf.DUMMYFUNCTION("""COMPUTED_VALUE"""),"Chiuso")</f>
        <v>Chiuso</v>
      </c>
      <c r="D527" s="5" t="str">
        <f ca="1">IFERROR(__xludf.DUMMYFUNCTION("""COMPUTED_VALUE"""),"agrivoltaico")</f>
        <v>agrivoltaico</v>
      </c>
      <c r="E527" s="6" t="str">
        <f ca="1">IFERROR(__xludf.DUMMYFUNCTION("""COMPUTED_VALUE"""),"30,07")</f>
        <v>30,07</v>
      </c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4.25" x14ac:dyDescent="0.2">
      <c r="A528" s="3" t="str">
        <f ca="1">IFERROR(__xludf.DUMMYFUNCTION("""COMPUTED_VALUE"""),"BA")</f>
        <v>BA</v>
      </c>
      <c r="B528" s="3" t="str">
        <f ca="1">IFERROR(__xludf.DUMMYFUNCTION("""COMPUTED_VALUE"""),"Gravina in Puglia")</f>
        <v>Gravina in Puglia</v>
      </c>
      <c r="C528" s="3" t="str">
        <f ca="1">IFERROR(__xludf.DUMMYFUNCTION("""COMPUTED_VALUE"""),"Aperto")</f>
        <v>Aperto</v>
      </c>
      <c r="D528" s="3" t="str">
        <f ca="1">IFERROR(__xludf.DUMMYFUNCTION("""COMPUTED_VALUE"""),"agrivoltaico")</f>
        <v>agrivoltaico</v>
      </c>
      <c r="E528" s="4" t="str">
        <f ca="1">IFERROR(__xludf.DUMMYFUNCTION("""COMPUTED_VALUE"""),"45,86")</f>
        <v>45,86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4.25" x14ac:dyDescent="0.2">
      <c r="A529" s="5" t="str">
        <f ca="1">IFERROR(__xludf.DUMMYFUNCTION("""COMPUTED_VALUE"""),"FG")</f>
        <v>FG</v>
      </c>
      <c r="B529" s="5" t="str">
        <f ca="1">IFERROR(__xludf.DUMMYFUNCTION("""COMPUTED_VALUE"""),"San Marco in Lamis")</f>
        <v>San Marco in Lamis</v>
      </c>
      <c r="C529" s="5" t="str">
        <f ca="1">IFERROR(__xludf.DUMMYFUNCTION("""COMPUTED_VALUE"""),"Chiuso")</f>
        <v>Chiuso</v>
      </c>
      <c r="D529" s="5" t="str">
        <f ca="1">IFERROR(__xludf.DUMMYFUNCTION("""COMPUTED_VALUE"""),"agrivoltaico")</f>
        <v>agrivoltaico</v>
      </c>
      <c r="E529" s="6" t="str">
        <f ca="1">IFERROR(__xludf.DUMMYFUNCTION("""COMPUTED_VALUE"""),"52,398")</f>
        <v>52,398</v>
      </c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4.25" x14ac:dyDescent="0.2">
      <c r="A530" s="3" t="str">
        <f ca="1">IFERROR(__xludf.DUMMYFUNCTION("""COMPUTED_VALUE"""),"TA")</f>
        <v>TA</v>
      </c>
      <c r="B530" s="3" t="str">
        <f ca="1">IFERROR(__xludf.DUMMYFUNCTION("""COMPUTED_VALUE"""),"Castellaneta")</f>
        <v>Castellaneta</v>
      </c>
      <c r="C530" s="3" t="str">
        <f ca="1">IFERROR(__xludf.DUMMYFUNCTION("""COMPUTED_VALUE"""),"Trasmesso")</f>
        <v>Trasmesso</v>
      </c>
      <c r="D530" s="3" t="str">
        <f ca="1">IFERROR(__xludf.DUMMYFUNCTION("""COMPUTED_VALUE"""),"fotovoltaico")</f>
        <v>fotovoltaico</v>
      </c>
      <c r="E530" s="4" t="str">
        <f ca="1">IFERROR(__xludf.DUMMYFUNCTION("""COMPUTED_VALUE"""),"28,75")</f>
        <v>28,75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4.25" x14ac:dyDescent="0.2">
      <c r="A531" s="5" t="str">
        <f ca="1">IFERROR(__xludf.DUMMYFUNCTION("""COMPUTED_VALUE"""),"LE")</f>
        <v>LE</v>
      </c>
      <c r="B531" s="5" t="str">
        <f ca="1">IFERROR(__xludf.DUMMYFUNCTION("""COMPUTED_VALUE"""),"Corigliano d'Otranto")</f>
        <v>Corigliano d'Otranto</v>
      </c>
      <c r="C531" s="5" t="str">
        <f ca="1">IFERROR(__xludf.DUMMYFUNCTION("""COMPUTED_VALUE"""),"Chiuso")</f>
        <v>Chiuso</v>
      </c>
      <c r="D531" s="5" t="str">
        <f ca="1">IFERROR(__xludf.DUMMYFUNCTION("""COMPUTED_VALUE"""),"agrivoltaico")</f>
        <v>agrivoltaico</v>
      </c>
      <c r="E531" s="6" t="str">
        <f ca="1">IFERROR(__xludf.DUMMYFUNCTION("""COMPUTED_VALUE"""),"10,84")</f>
        <v>10,84</v>
      </c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4.25" x14ac:dyDescent="0.2">
      <c r="A532" s="3" t="str">
        <f ca="1">IFERROR(__xludf.DUMMYFUNCTION("""COMPUTED_VALUE"""),"BR")</f>
        <v>BR</v>
      </c>
      <c r="B532" s="3" t="str">
        <f ca="1">IFERROR(__xludf.DUMMYFUNCTION("""COMPUTED_VALUE"""),"Latiano")</f>
        <v>Latiano</v>
      </c>
      <c r="C532" s="3" t="str">
        <f ca="1">IFERROR(__xludf.DUMMYFUNCTION("""COMPUTED_VALUE"""),"Chiuso")</f>
        <v>Chiuso</v>
      </c>
      <c r="D532" s="3" t="str">
        <f ca="1">IFERROR(__xludf.DUMMYFUNCTION("""COMPUTED_VALUE"""),"agrivoltaico")</f>
        <v>agrivoltaico</v>
      </c>
      <c r="E532" s="4" t="str">
        <f ca="1">IFERROR(__xludf.DUMMYFUNCTION("""COMPUTED_VALUE"""),"40")</f>
        <v>40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4.25" x14ac:dyDescent="0.2">
      <c r="A533" s="5" t="str">
        <f ca="1">IFERROR(__xludf.DUMMYFUNCTION("""COMPUTED_VALUE"""),"FG")</f>
        <v>FG</v>
      </c>
      <c r="B533" s="5" t="str">
        <f ca="1">IFERROR(__xludf.DUMMYFUNCTION("""COMPUTED_VALUE"""),"San Marco in Lamis")</f>
        <v>San Marco in Lamis</v>
      </c>
      <c r="C533" s="5" t="str">
        <f ca="1">IFERROR(__xludf.DUMMYFUNCTION("""COMPUTED_VALUE"""),"Chiuso")</f>
        <v>Chiuso</v>
      </c>
      <c r="D533" s="5" t="str">
        <f ca="1">IFERROR(__xludf.DUMMYFUNCTION("""COMPUTED_VALUE"""),"agrivoltaico")</f>
        <v>agrivoltaico</v>
      </c>
      <c r="E533" s="6" t="str">
        <f ca="1">IFERROR(__xludf.DUMMYFUNCTION("""COMPUTED_VALUE"""),"20")</f>
        <v>20</v>
      </c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4.25" x14ac:dyDescent="0.2">
      <c r="A534" s="3" t="str">
        <f ca="1">IFERROR(__xludf.DUMMYFUNCTION("""COMPUTED_VALUE"""),"BA")</f>
        <v>BA</v>
      </c>
      <c r="B534" s="3" t="str">
        <f ca="1">IFERROR(__xludf.DUMMYFUNCTION("""COMPUTED_VALUE"""),"Altamura")</f>
        <v>Altamura</v>
      </c>
      <c r="C534" s="3" t="str">
        <f ca="1">IFERROR(__xludf.DUMMYFUNCTION("""COMPUTED_VALUE"""),"Aperto")</f>
        <v>Aperto</v>
      </c>
      <c r="D534" s="3" t="str">
        <f ca="1">IFERROR(__xludf.DUMMYFUNCTION("""COMPUTED_VALUE"""),"fotovoltaico")</f>
        <v>fotovoltaico</v>
      </c>
      <c r="E534" s="4" t="str">
        <f ca="1">IFERROR(__xludf.DUMMYFUNCTION("""COMPUTED_VALUE"""),"36,61")</f>
        <v>36,61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4.25" x14ac:dyDescent="0.2">
      <c r="A535" s="5" t="str">
        <f ca="1">IFERROR(__xludf.DUMMYFUNCTION("""COMPUTED_VALUE"""),"FG")</f>
        <v>FG</v>
      </c>
      <c r="B535" s="5" t="str">
        <f ca="1">IFERROR(__xludf.DUMMYFUNCTION("""COMPUTED_VALUE"""),"Manfredonia")</f>
        <v>Manfredonia</v>
      </c>
      <c r="C535" s="5" t="str">
        <f ca="1">IFERROR(__xludf.DUMMYFUNCTION("""COMPUTED_VALUE"""),"Aperto")</f>
        <v>Aperto</v>
      </c>
      <c r="D535" s="5" t="str">
        <f ca="1">IFERROR(__xludf.DUMMYFUNCTION("""COMPUTED_VALUE"""),"fotovoltaico")</f>
        <v>fotovoltaico</v>
      </c>
      <c r="E535" s="6" t="str">
        <f ca="1">IFERROR(__xludf.DUMMYFUNCTION("""COMPUTED_VALUE"""),"77")</f>
        <v>77</v>
      </c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4.25" x14ac:dyDescent="0.2">
      <c r="A536" s="3" t="str">
        <f ca="1">IFERROR(__xludf.DUMMYFUNCTION("""COMPUTED_VALUE"""),"TA BR")</f>
        <v>TA BR</v>
      </c>
      <c r="B536" s="3" t="str">
        <f ca="1">IFERROR(__xludf.DUMMYFUNCTION("""COMPUTED_VALUE"""),"Manduria")</f>
        <v>Manduria</v>
      </c>
      <c r="C536" s="3" t="str">
        <f ca="1">IFERROR(__xludf.DUMMYFUNCTION("""COMPUTED_VALUE"""),"Chiuso")</f>
        <v>Chiuso</v>
      </c>
      <c r="D536" s="3" t="str">
        <f ca="1">IFERROR(__xludf.DUMMYFUNCTION("""COMPUTED_VALUE"""),"agrivoltaico")</f>
        <v>agrivoltaico</v>
      </c>
      <c r="E536" s="4" t="str">
        <f ca="1">IFERROR(__xludf.DUMMYFUNCTION("""COMPUTED_VALUE"""),"19,96")</f>
        <v>19,96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4.25" x14ac:dyDescent="0.2">
      <c r="A537" s="5" t="str">
        <f ca="1">IFERROR(__xludf.DUMMYFUNCTION("""COMPUTED_VALUE"""),"TA")</f>
        <v>TA</v>
      </c>
      <c r="B537" s="5" t="str">
        <f ca="1">IFERROR(__xludf.DUMMYFUNCTION("""COMPUTED_VALUE"""),"Avetrana")</f>
        <v>Avetrana</v>
      </c>
      <c r="C537" s="5" t="str">
        <f ca="1">IFERROR(__xludf.DUMMYFUNCTION("""COMPUTED_VALUE"""),"Chiuso")</f>
        <v>Chiuso</v>
      </c>
      <c r="D537" s="5" t="str">
        <f ca="1">IFERROR(__xludf.DUMMYFUNCTION("""COMPUTED_VALUE"""),"fotovoltaico")</f>
        <v>fotovoltaico</v>
      </c>
      <c r="E537" s="6" t="str">
        <f ca="1">IFERROR(__xludf.DUMMYFUNCTION("""COMPUTED_VALUE"""),"36,28")</f>
        <v>36,28</v>
      </c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4.25" x14ac:dyDescent="0.2">
      <c r="A538" s="3" t="str">
        <f ca="1">IFERROR(__xludf.DUMMYFUNCTION("""COMPUTED_VALUE"""),"TA BR")</f>
        <v>TA BR</v>
      </c>
      <c r="B538" s="3" t="str">
        <f ca="1">IFERROR(__xludf.DUMMYFUNCTION("""COMPUTED_VALUE"""),"Salice Salentino")</f>
        <v>Salice Salentino</v>
      </c>
      <c r="C538" s="3" t="str">
        <f ca="1">IFERROR(__xludf.DUMMYFUNCTION("""COMPUTED_VALUE"""),"Chiuso")</f>
        <v>Chiuso</v>
      </c>
      <c r="D538" s="3" t="str">
        <f ca="1">IFERROR(__xludf.DUMMYFUNCTION("""COMPUTED_VALUE"""),"agrivoltaico")</f>
        <v>agrivoltaico</v>
      </c>
      <c r="E538" s="4" t="str">
        <f ca="1">IFERROR(__xludf.DUMMYFUNCTION("""COMPUTED_VALUE"""),"16,142")</f>
        <v>16,142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4.25" x14ac:dyDescent="0.2">
      <c r="A539" s="5" t="str">
        <f ca="1">IFERROR(__xludf.DUMMYFUNCTION("""COMPUTED_VALUE"""),"TA")</f>
        <v>TA</v>
      </c>
      <c r="B539" s="5" t="str">
        <f ca="1">IFERROR(__xludf.DUMMYFUNCTION("""COMPUTED_VALUE"""),"Castellaneta")</f>
        <v>Castellaneta</v>
      </c>
      <c r="C539" s="5" t="str">
        <f ca="1">IFERROR(__xludf.DUMMYFUNCTION("""COMPUTED_VALUE"""),"Chiuso")</f>
        <v>Chiuso</v>
      </c>
      <c r="D539" s="5" t="str">
        <f ca="1">IFERROR(__xludf.DUMMYFUNCTION("""COMPUTED_VALUE"""),"agrivoltaico")</f>
        <v>agrivoltaico</v>
      </c>
      <c r="E539" s="6" t="str">
        <f ca="1">IFERROR(__xludf.DUMMYFUNCTION("""COMPUTED_VALUE"""),"33,28")</f>
        <v>33,28</v>
      </c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4.25" x14ac:dyDescent="0.2">
      <c r="A540" s="3" t="str">
        <f ca="1">IFERROR(__xludf.DUMMYFUNCTION("""COMPUTED_VALUE"""),"FG")</f>
        <v>FG</v>
      </c>
      <c r="B540" s="3" t="str">
        <f ca="1">IFERROR(__xludf.DUMMYFUNCTION("""COMPUTED_VALUE"""),"Cerignola")</f>
        <v>Cerignola</v>
      </c>
      <c r="C540" s="3" t="str">
        <f ca="1">IFERROR(__xludf.DUMMYFUNCTION("""COMPUTED_VALUE"""),"Chiuso")</f>
        <v>Chiuso</v>
      </c>
      <c r="D540" s="3" t="str">
        <f ca="1">IFERROR(__xludf.DUMMYFUNCTION("""COMPUTED_VALUE"""),"agrivoltaico")</f>
        <v>agrivoltaico</v>
      </c>
      <c r="E540" s="4" t="str">
        <f ca="1">IFERROR(__xludf.DUMMYFUNCTION("""COMPUTED_VALUE"""),"40,07")</f>
        <v>40,07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4.25" x14ac:dyDescent="0.2">
      <c r="A541" s="5" t="str">
        <f ca="1">IFERROR(__xludf.DUMMYFUNCTION("""COMPUTED_VALUE"""),"FG")</f>
        <v>FG</v>
      </c>
      <c r="B541" s="5" t="str">
        <f ca="1">IFERROR(__xludf.DUMMYFUNCTION("""COMPUTED_VALUE"""),"Stornarella")</f>
        <v>Stornarella</v>
      </c>
      <c r="C541" s="5" t="str">
        <f ca="1">IFERROR(__xludf.DUMMYFUNCTION("""COMPUTED_VALUE"""),"Chiuso")</f>
        <v>Chiuso</v>
      </c>
      <c r="D541" s="5" t="str">
        <f ca="1">IFERROR(__xludf.DUMMYFUNCTION("""COMPUTED_VALUE"""),"agrivoltaico")</f>
        <v>agrivoltaico</v>
      </c>
      <c r="E541" s="6" t="str">
        <f ca="1">IFERROR(__xludf.DUMMYFUNCTION("""COMPUTED_VALUE"""),"24,029")</f>
        <v>24,029</v>
      </c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4.25" x14ac:dyDescent="0.2">
      <c r="A542" s="3" t="str">
        <f ca="1">IFERROR(__xludf.DUMMYFUNCTION("""COMPUTED_VALUE"""),"BR")</f>
        <v>BR</v>
      </c>
      <c r="B542" s="3" t="str">
        <f ca="1">IFERROR(__xludf.DUMMYFUNCTION("""COMPUTED_VALUE"""),"Brindisi")</f>
        <v>Brindisi</v>
      </c>
      <c r="C542" s="3" t="str">
        <f ca="1">IFERROR(__xludf.DUMMYFUNCTION("""COMPUTED_VALUE"""),"Chiuso")</f>
        <v>Chiuso</v>
      </c>
      <c r="D542" s="3" t="str">
        <f ca="1">IFERROR(__xludf.DUMMYFUNCTION("""COMPUTED_VALUE"""),"agrivoltaico")</f>
        <v>agrivoltaico</v>
      </c>
      <c r="E542" s="4" t="str">
        <f ca="1">IFERROR(__xludf.DUMMYFUNCTION("""COMPUTED_VALUE"""),"30")</f>
        <v>30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4.25" x14ac:dyDescent="0.2">
      <c r="A543" s="5" t="str">
        <f ca="1">IFERROR(__xludf.DUMMYFUNCTION("""COMPUTED_VALUE"""),"BR")</f>
        <v>BR</v>
      </c>
      <c r="B543" s="5" t="str">
        <f ca="1">IFERROR(__xludf.DUMMYFUNCTION("""COMPUTED_VALUE"""),"Torre Santa Susanna")</f>
        <v>Torre Santa Susanna</v>
      </c>
      <c r="C543" s="5" t="str">
        <f ca="1">IFERROR(__xludf.DUMMYFUNCTION("""COMPUTED_VALUE"""),"Trasmesso")</f>
        <v>Trasmesso</v>
      </c>
      <c r="D543" s="5" t="str">
        <f ca="1">IFERROR(__xludf.DUMMYFUNCTION("""COMPUTED_VALUE"""),"eolico")</f>
        <v>eolico</v>
      </c>
      <c r="E543" s="6" t="str">
        <f ca="1">IFERROR(__xludf.DUMMYFUNCTION("""COMPUTED_VALUE"""),"50,4")</f>
        <v>50,4</v>
      </c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4.25" x14ac:dyDescent="0.2">
      <c r="A544" s="3" t="str">
        <f ca="1">IFERROR(__xludf.DUMMYFUNCTION("""COMPUTED_VALUE"""),"BR")</f>
        <v>BR</v>
      </c>
      <c r="B544" s="3" t="str">
        <f ca="1">IFERROR(__xludf.DUMMYFUNCTION("""COMPUTED_VALUE"""),"Cellino San Marco")</f>
        <v>Cellino San Marco</v>
      </c>
      <c r="C544" s="3" t="str">
        <f ca="1">IFERROR(__xludf.DUMMYFUNCTION("""COMPUTED_VALUE"""),"Chiuso")</f>
        <v>Chiuso</v>
      </c>
      <c r="D544" s="3" t="str">
        <f ca="1">IFERROR(__xludf.DUMMYFUNCTION("""COMPUTED_VALUE"""),"fotovoltaico")</f>
        <v>fotovoltaico</v>
      </c>
      <c r="E544" s="4" t="str">
        <f ca="1">IFERROR(__xludf.DUMMYFUNCTION("""COMPUTED_VALUE"""),"25,808")</f>
        <v>25,808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4.25" x14ac:dyDescent="0.2">
      <c r="A545" s="5" t="str">
        <f ca="1">IFERROR(__xludf.DUMMYFUNCTION("""COMPUTED_VALUE"""),"FG")</f>
        <v>FG</v>
      </c>
      <c r="B545" s="5" t="str">
        <f ca="1">IFERROR(__xludf.DUMMYFUNCTION("""COMPUTED_VALUE"""),"San Giovanni Rotondo")</f>
        <v>San Giovanni Rotondo</v>
      </c>
      <c r="C545" s="5" t="str">
        <f ca="1">IFERROR(__xludf.DUMMYFUNCTION("""COMPUTED_VALUE"""),"Chiuso")</f>
        <v>Chiuso</v>
      </c>
      <c r="D545" s="5" t="str">
        <f ca="1">IFERROR(__xludf.DUMMYFUNCTION("""COMPUTED_VALUE"""),"agrivoltaico")</f>
        <v>agrivoltaico</v>
      </c>
      <c r="E545" s="6" t="str">
        <f ca="1">IFERROR(__xludf.DUMMYFUNCTION("""COMPUTED_VALUE"""),"90")</f>
        <v>90</v>
      </c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4.25" x14ac:dyDescent="0.2">
      <c r="A546" s="3" t="str">
        <f ca="1">IFERROR(__xludf.DUMMYFUNCTION("""COMPUTED_VALUE"""),"FG")</f>
        <v>FG</v>
      </c>
      <c r="B546" s="3" t="str">
        <f ca="1">IFERROR(__xludf.DUMMYFUNCTION("""COMPUTED_VALUE"""),"Foggia")</f>
        <v>Foggia</v>
      </c>
      <c r="C546" s="3" t="str">
        <f ca="1">IFERROR(__xludf.DUMMYFUNCTION("""COMPUTED_VALUE"""),"Chiuso")</f>
        <v>Chiuso</v>
      </c>
      <c r="D546" s="3" t="str">
        <f ca="1">IFERROR(__xludf.DUMMYFUNCTION("""COMPUTED_VALUE"""),"agrivoltaico")</f>
        <v>agrivoltaico</v>
      </c>
      <c r="E546" s="4" t="str">
        <f ca="1">IFERROR(__xludf.DUMMYFUNCTION("""COMPUTED_VALUE"""),"58,85")</f>
        <v>58,85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4.25" x14ac:dyDescent="0.2">
      <c r="A547" s="5" t="str">
        <f ca="1">IFERROR(__xludf.DUMMYFUNCTION("""COMPUTED_VALUE"""),"FG")</f>
        <v>FG</v>
      </c>
      <c r="B547" s="5" t="str">
        <f ca="1">IFERROR(__xludf.DUMMYFUNCTION("""COMPUTED_VALUE"""),"Troia")</f>
        <v>Troia</v>
      </c>
      <c r="C547" s="5" t="str">
        <f ca="1">IFERROR(__xludf.DUMMYFUNCTION("""COMPUTED_VALUE"""),"Aperto")</f>
        <v>Aperto</v>
      </c>
      <c r="D547" s="5" t="str">
        <f ca="1">IFERROR(__xludf.DUMMYFUNCTION("""COMPUTED_VALUE"""),"eolico")</f>
        <v>eolico</v>
      </c>
      <c r="E547" s="6" t="str">
        <f ca="1">IFERROR(__xludf.DUMMYFUNCTION("""COMPUTED_VALUE"""),"90")</f>
        <v>90</v>
      </c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4.25" x14ac:dyDescent="0.2">
      <c r="A548" s="3" t="str">
        <f ca="1">IFERROR(__xludf.DUMMYFUNCTION("""COMPUTED_VALUE"""),"FG")</f>
        <v>FG</v>
      </c>
      <c r="B548" s="3" t="str">
        <f ca="1">IFERROR(__xludf.DUMMYFUNCTION("""COMPUTED_VALUE"""),"Apricena")</f>
        <v>Apricena</v>
      </c>
      <c r="C548" s="3" t="str">
        <f ca="1">IFERROR(__xludf.DUMMYFUNCTION("""COMPUTED_VALUE"""),"Aperto")</f>
        <v>Aperto</v>
      </c>
      <c r="D548" s="3" t="str">
        <f ca="1">IFERROR(__xludf.DUMMYFUNCTION("""COMPUTED_VALUE"""),"eolico")</f>
        <v>eolico</v>
      </c>
      <c r="E548" s="4" t="str">
        <f ca="1">IFERROR(__xludf.DUMMYFUNCTION("""COMPUTED_VALUE"""),"54")</f>
        <v>54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4.25" x14ac:dyDescent="0.2">
      <c r="A549" s="5" t="str">
        <f ca="1">IFERROR(__xludf.DUMMYFUNCTION("""COMPUTED_VALUE"""),"LE")</f>
        <v>LE</v>
      </c>
      <c r="B549" s="5" t="str">
        <f ca="1">IFERROR(__xludf.DUMMYFUNCTION("""COMPUTED_VALUE"""),"Melpignano")</f>
        <v>Melpignano</v>
      </c>
      <c r="C549" s="5" t="str">
        <f ca="1">IFERROR(__xludf.DUMMYFUNCTION("""COMPUTED_VALUE"""),"Trasmesso")</f>
        <v>Trasmesso</v>
      </c>
      <c r="D549" s="5" t="str">
        <f ca="1">IFERROR(__xludf.DUMMYFUNCTION("""COMPUTED_VALUE"""),"fotovoltaico")</f>
        <v>fotovoltaico</v>
      </c>
      <c r="E549" s="6" t="str">
        <f ca="1">IFERROR(__xludf.DUMMYFUNCTION("""COMPUTED_VALUE"""),"19,593")</f>
        <v>19,593</v>
      </c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4.25" x14ac:dyDescent="0.2">
      <c r="A550" s="3" t="str">
        <f ca="1">IFERROR(__xludf.DUMMYFUNCTION("""COMPUTED_VALUE"""),"FG")</f>
        <v>FG</v>
      </c>
      <c r="B550" s="3" t="str">
        <f ca="1">IFERROR(__xludf.DUMMYFUNCTION("""COMPUTED_VALUE"""),"Foggia")</f>
        <v>Foggia</v>
      </c>
      <c r="C550" s="3" t="str">
        <f ca="1">IFERROR(__xludf.DUMMYFUNCTION("""COMPUTED_VALUE"""),"Trasmesso")</f>
        <v>Trasmesso</v>
      </c>
      <c r="D550" s="3" t="str">
        <f ca="1">IFERROR(__xludf.DUMMYFUNCTION("""COMPUTED_VALUE"""),"eolico")</f>
        <v>eolico</v>
      </c>
      <c r="E550" s="4" t="str">
        <f ca="1">IFERROR(__xludf.DUMMYFUNCTION("""COMPUTED_VALUE"""),"111,6")</f>
        <v>111,6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4.25" x14ac:dyDescent="0.2">
      <c r="A551" s="5" t="str">
        <f ca="1">IFERROR(__xludf.DUMMYFUNCTION("""COMPUTED_VALUE"""),"BA")</f>
        <v>BA</v>
      </c>
      <c r="B551" s="5" t="str">
        <f ca="1">IFERROR(__xludf.DUMMYFUNCTION("""COMPUTED_VALUE"""),"Gravina in Puglia")</f>
        <v>Gravina in Puglia</v>
      </c>
      <c r="C551" s="5" t="str">
        <f ca="1">IFERROR(__xludf.DUMMYFUNCTION("""COMPUTED_VALUE"""),"Trasmesso")</f>
        <v>Trasmesso</v>
      </c>
      <c r="D551" s="5" t="str">
        <f ca="1">IFERROR(__xludf.DUMMYFUNCTION("""COMPUTED_VALUE"""),"eolico")</f>
        <v>eolico</v>
      </c>
      <c r="E551" s="6" t="str">
        <f ca="1">IFERROR(__xludf.DUMMYFUNCTION("""COMPUTED_VALUE"""),"39,6")</f>
        <v>39,6</v>
      </c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4.25" x14ac:dyDescent="0.2">
      <c r="A552" s="3" t="str">
        <f ca="1">IFERROR(__xludf.DUMMYFUNCTION("""COMPUTED_VALUE"""),"LE")</f>
        <v>LE</v>
      </c>
      <c r="B552" s="3" t="str">
        <f ca="1">IFERROR(__xludf.DUMMYFUNCTION("""COMPUTED_VALUE"""),"Lecce")</f>
        <v>Lecce</v>
      </c>
      <c r="C552" s="3" t="str">
        <f ca="1">IFERROR(__xludf.DUMMYFUNCTION("""COMPUTED_VALUE"""),"Trasmesso")</f>
        <v>Trasmesso</v>
      </c>
      <c r="D552" s="3" t="str">
        <f ca="1">IFERROR(__xludf.DUMMYFUNCTION("""COMPUTED_VALUE"""),"fotovoltaico")</f>
        <v>fotovoltaico</v>
      </c>
      <c r="E552" s="4" t="str">
        <f ca="1">IFERROR(__xludf.DUMMYFUNCTION("""COMPUTED_VALUE"""),"48,73")</f>
        <v>48,73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4.25" x14ac:dyDescent="0.2">
      <c r="A553" s="5" t="str">
        <f ca="1">IFERROR(__xludf.DUMMYFUNCTION("""COMPUTED_VALUE"""),"TA")</f>
        <v>TA</v>
      </c>
      <c r="B553" s="5" t="str">
        <f ca="1">IFERROR(__xludf.DUMMYFUNCTION("""COMPUTED_VALUE"""),"Avetrana")</f>
        <v>Avetrana</v>
      </c>
      <c r="C553" s="5" t="str">
        <f ca="1">IFERROR(__xludf.DUMMYFUNCTION("""COMPUTED_VALUE"""),"Chiuso")</f>
        <v>Chiuso</v>
      </c>
      <c r="D553" s="5" t="str">
        <f ca="1">IFERROR(__xludf.DUMMYFUNCTION("""COMPUTED_VALUE"""),"agrivoltaico")</f>
        <v>agrivoltaico</v>
      </c>
      <c r="E553" s="6" t="str">
        <f ca="1">IFERROR(__xludf.DUMMYFUNCTION("""COMPUTED_VALUE"""),"12,04")</f>
        <v>12,04</v>
      </c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4.25" x14ac:dyDescent="0.2">
      <c r="A554" s="3" t="str">
        <f ca="1">IFERROR(__xludf.DUMMYFUNCTION("""COMPUTED_VALUE"""),"LE BR")</f>
        <v>LE BR</v>
      </c>
      <c r="B554" s="3" t="str">
        <f ca="1">IFERROR(__xludf.DUMMYFUNCTION("""COMPUTED_VALUE"""),"Squinzano")</f>
        <v>Squinzano</v>
      </c>
      <c r="C554" s="3" t="str">
        <f ca="1">IFERROR(__xludf.DUMMYFUNCTION("""COMPUTED_VALUE"""),"Trasmesso")</f>
        <v>Trasmesso</v>
      </c>
      <c r="D554" s="3" t="str">
        <f ca="1">IFERROR(__xludf.DUMMYFUNCTION("""COMPUTED_VALUE"""),"eolico")</f>
        <v>eolico</v>
      </c>
      <c r="E554" s="4" t="str">
        <f ca="1">IFERROR(__xludf.DUMMYFUNCTION("""COMPUTED_VALUE"""),"31")</f>
        <v>31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4.25" x14ac:dyDescent="0.2">
      <c r="A555" s="5" t="str">
        <f ca="1">IFERROR(__xludf.DUMMYFUNCTION("""COMPUTED_VALUE"""),"BR")</f>
        <v>BR</v>
      </c>
      <c r="B555" s="5" t="str">
        <f ca="1">IFERROR(__xludf.DUMMYFUNCTION("""COMPUTED_VALUE"""),"Brindisi")</f>
        <v>Brindisi</v>
      </c>
      <c r="C555" s="5" t="str">
        <f ca="1">IFERROR(__xludf.DUMMYFUNCTION("""COMPUTED_VALUE"""),"Chiuso")</f>
        <v>Chiuso</v>
      </c>
      <c r="D555" s="5" t="str">
        <f ca="1">IFERROR(__xludf.DUMMYFUNCTION("""COMPUTED_VALUE"""),"agrivoltaico")</f>
        <v>agrivoltaico</v>
      </c>
      <c r="E555" s="6" t="str">
        <f ca="1">IFERROR(__xludf.DUMMYFUNCTION("""COMPUTED_VALUE"""),"29,92")</f>
        <v>29,92</v>
      </c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4.25" x14ac:dyDescent="0.2">
      <c r="A556" s="3" t="str">
        <f ca="1">IFERROR(__xludf.DUMMYFUNCTION("""COMPUTED_VALUE"""),"LE")</f>
        <v>LE</v>
      </c>
      <c r="B556" s="3" t="str">
        <f ca="1">IFERROR(__xludf.DUMMYFUNCTION("""COMPUTED_VALUE"""),"Lecce")</f>
        <v>Lecce</v>
      </c>
      <c r="C556" s="3" t="str">
        <f ca="1">IFERROR(__xludf.DUMMYFUNCTION("""COMPUTED_VALUE"""),"Chiuso")</f>
        <v>Chiuso</v>
      </c>
      <c r="D556" s="3" t="str">
        <f ca="1">IFERROR(__xludf.DUMMYFUNCTION("""COMPUTED_VALUE"""),"agrivoltaico")</f>
        <v>agrivoltaico</v>
      </c>
      <c r="E556" s="4" t="str">
        <f ca="1">IFERROR(__xludf.DUMMYFUNCTION("""COMPUTED_VALUE"""),"30")</f>
        <v>30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4.25" x14ac:dyDescent="0.2">
      <c r="A557" s="5" t="str">
        <f ca="1">IFERROR(__xludf.DUMMYFUNCTION("""COMPUTED_VALUE"""),"BR")</f>
        <v>BR</v>
      </c>
      <c r="B557" s="5" t="str">
        <f ca="1">IFERROR(__xludf.DUMMYFUNCTION("""COMPUTED_VALUE"""),"Brindisi")</f>
        <v>Brindisi</v>
      </c>
      <c r="C557" s="5" t="str">
        <f ca="1">IFERROR(__xludf.DUMMYFUNCTION("""COMPUTED_VALUE"""),"Chiuso")</f>
        <v>Chiuso</v>
      </c>
      <c r="D557" s="5" t="str">
        <f ca="1">IFERROR(__xludf.DUMMYFUNCTION("""COMPUTED_VALUE"""),"agrivoltaico")</f>
        <v>agrivoltaico</v>
      </c>
      <c r="E557" s="6" t="str">
        <f ca="1">IFERROR(__xludf.DUMMYFUNCTION("""COMPUTED_VALUE"""),"11,22")</f>
        <v>11,22</v>
      </c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4.25" x14ac:dyDescent="0.2">
      <c r="A558" s="3" t="str">
        <f ca="1">IFERROR(__xludf.DUMMYFUNCTION("""COMPUTED_VALUE"""),"TA BR")</f>
        <v>TA BR</v>
      </c>
      <c r="B558" s="3" t="str">
        <f ca="1">IFERROR(__xludf.DUMMYFUNCTION("""COMPUTED_VALUE"""),"Avetrana")</f>
        <v>Avetrana</v>
      </c>
      <c r="C558" s="3" t="str">
        <f ca="1">IFERROR(__xludf.DUMMYFUNCTION("""COMPUTED_VALUE"""),"Chiuso")</f>
        <v>Chiuso</v>
      </c>
      <c r="D558" s="3" t="str">
        <f ca="1">IFERROR(__xludf.DUMMYFUNCTION("""COMPUTED_VALUE"""),"agrivoltaico")</f>
        <v>agrivoltaico</v>
      </c>
      <c r="E558" s="4" t="str">
        <f ca="1">IFERROR(__xludf.DUMMYFUNCTION("""COMPUTED_VALUE"""),"15,57")</f>
        <v>15,57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4.25" x14ac:dyDescent="0.2">
      <c r="A559" s="5" t="str">
        <f ca="1">IFERROR(__xludf.DUMMYFUNCTION("""COMPUTED_VALUE"""),"FG")</f>
        <v>FG</v>
      </c>
      <c r="B559" s="5" t="str">
        <f ca="1">IFERROR(__xludf.DUMMYFUNCTION("""COMPUTED_VALUE"""),"Manfredonia")</f>
        <v>Manfredonia</v>
      </c>
      <c r="C559" s="5" t="str">
        <f ca="1">IFERROR(__xludf.DUMMYFUNCTION("""COMPUTED_VALUE"""),"Aperto")</f>
        <v>Aperto</v>
      </c>
      <c r="D559" s="5" t="str">
        <f ca="1">IFERROR(__xludf.DUMMYFUNCTION("""COMPUTED_VALUE"""),"agrivoltaico")</f>
        <v>agrivoltaico</v>
      </c>
      <c r="E559" s="6" t="str">
        <f ca="1">IFERROR(__xludf.DUMMYFUNCTION("""COMPUTED_VALUE"""),"28,1")</f>
        <v>28,1</v>
      </c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4.25" x14ac:dyDescent="0.2">
      <c r="A560" s="3" t="str">
        <f ca="1">IFERROR(__xludf.DUMMYFUNCTION("""COMPUTED_VALUE"""),"BR")</f>
        <v>BR</v>
      </c>
      <c r="B560" s="3" t="str">
        <f ca="1">IFERROR(__xludf.DUMMYFUNCTION("""COMPUTED_VALUE"""),"Brindisi")</f>
        <v>Brindisi</v>
      </c>
      <c r="C560" s="3" t="str">
        <f ca="1">IFERROR(__xludf.DUMMYFUNCTION("""COMPUTED_VALUE"""),"Chiuso")</f>
        <v>Chiuso</v>
      </c>
      <c r="D560" s="3" t="str">
        <f ca="1">IFERROR(__xludf.DUMMYFUNCTION("""COMPUTED_VALUE"""),"fotovoltaico")</f>
        <v>fotovoltaico</v>
      </c>
      <c r="E560" s="4" t="str">
        <f ca="1">IFERROR(__xludf.DUMMYFUNCTION("""COMPUTED_VALUE"""),"50,62")</f>
        <v>50,62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4.25" x14ac:dyDescent="0.2">
      <c r="A561" s="5" t="str">
        <f ca="1">IFERROR(__xludf.DUMMYFUNCTION("""COMPUTED_VALUE"""),"FG")</f>
        <v>FG</v>
      </c>
      <c r="B561" s="5" t="str">
        <f ca="1">IFERROR(__xludf.DUMMYFUNCTION("""COMPUTED_VALUE"""),"San Severo")</f>
        <v>San Severo</v>
      </c>
      <c r="C561" s="5" t="str">
        <f ca="1">IFERROR(__xludf.DUMMYFUNCTION("""COMPUTED_VALUE"""),"Chiuso")</f>
        <v>Chiuso</v>
      </c>
      <c r="D561" s="5" t="str">
        <f ca="1">IFERROR(__xludf.DUMMYFUNCTION("""COMPUTED_VALUE"""),"agrivoltaico")</f>
        <v>agrivoltaico</v>
      </c>
      <c r="E561" s="6" t="str">
        <f ca="1">IFERROR(__xludf.DUMMYFUNCTION("""COMPUTED_VALUE"""),"19,051")</f>
        <v>19,051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4.25" x14ac:dyDescent="0.2">
      <c r="A562" s="3" t="str">
        <f ca="1">IFERROR(__xludf.DUMMYFUNCTION("""COMPUTED_VALUE"""),"BA")</f>
        <v>BA</v>
      </c>
      <c r="B562" s="3" t="str">
        <f ca="1">IFERROR(__xludf.DUMMYFUNCTION("""COMPUTED_VALUE"""),"Altamura")</f>
        <v>Altamura</v>
      </c>
      <c r="C562" s="3" t="str">
        <f ca="1">IFERROR(__xludf.DUMMYFUNCTION("""COMPUTED_VALUE"""),"Chiuso")</f>
        <v>Chiuso</v>
      </c>
      <c r="D562" s="3" t="str">
        <f ca="1">IFERROR(__xludf.DUMMYFUNCTION("""COMPUTED_VALUE"""),"fotovoltaico")</f>
        <v>fotovoltaico</v>
      </c>
      <c r="E562" s="4" t="str">
        <f ca="1">IFERROR(__xludf.DUMMYFUNCTION("""COMPUTED_VALUE"""),"19,99")</f>
        <v>19,99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4.25" x14ac:dyDescent="0.2">
      <c r="A563" s="5" t="str">
        <f ca="1">IFERROR(__xludf.DUMMYFUNCTION("""COMPUTED_VALUE"""),"FG")</f>
        <v>FG</v>
      </c>
      <c r="B563" s="5" t="str">
        <f ca="1">IFERROR(__xludf.DUMMYFUNCTION("""COMPUTED_VALUE"""),"Lucera")</f>
        <v>Lucera</v>
      </c>
      <c r="C563" s="5" t="str">
        <f ca="1">IFERROR(__xludf.DUMMYFUNCTION("""COMPUTED_VALUE"""),"Chiuso")</f>
        <v>Chiuso</v>
      </c>
      <c r="D563" s="5" t="str">
        <f ca="1">IFERROR(__xludf.DUMMYFUNCTION("""COMPUTED_VALUE"""),"agrivoltaico")</f>
        <v>agrivoltaico</v>
      </c>
      <c r="E563" s="6" t="str">
        <f ca="1">IFERROR(__xludf.DUMMYFUNCTION("""COMPUTED_VALUE"""),"44,51")</f>
        <v>44,51</v>
      </c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4.25" x14ac:dyDescent="0.2">
      <c r="A564" s="3" t="str">
        <f ca="1">IFERROR(__xludf.DUMMYFUNCTION("""COMPUTED_VALUE"""),"BA")</f>
        <v>BA</v>
      </c>
      <c r="B564" s="3" t="str">
        <f ca="1">IFERROR(__xludf.DUMMYFUNCTION("""COMPUTED_VALUE"""),"Altamura")</f>
        <v>Altamura</v>
      </c>
      <c r="C564" s="3" t="str">
        <f ca="1">IFERROR(__xludf.DUMMYFUNCTION("""COMPUTED_VALUE"""),"Chiuso")</f>
        <v>Chiuso</v>
      </c>
      <c r="D564" s="3" t="str">
        <f ca="1">IFERROR(__xludf.DUMMYFUNCTION("""COMPUTED_VALUE"""),"fotovoltaico")</f>
        <v>fotovoltaico</v>
      </c>
      <c r="E564" s="4" t="str">
        <f ca="1">IFERROR(__xludf.DUMMYFUNCTION("""COMPUTED_VALUE"""),"17,15")</f>
        <v>17,15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4.25" x14ac:dyDescent="0.2">
      <c r="A565" s="5" t="str">
        <f ca="1">IFERROR(__xludf.DUMMYFUNCTION("""COMPUTED_VALUE"""),"FG")</f>
        <v>FG</v>
      </c>
      <c r="B565" s="5" t="str">
        <f ca="1">IFERROR(__xludf.DUMMYFUNCTION("""COMPUTED_VALUE"""),"Troia")</f>
        <v>Troia</v>
      </c>
      <c r="C565" s="5" t="str">
        <f ca="1">IFERROR(__xludf.DUMMYFUNCTION("""COMPUTED_VALUE"""),"Aperto")</f>
        <v>Aperto</v>
      </c>
      <c r="D565" s="5" t="str">
        <f ca="1">IFERROR(__xludf.DUMMYFUNCTION("""COMPUTED_VALUE"""),"fotovoltaico")</f>
        <v>fotovoltaico</v>
      </c>
      <c r="E565" s="6" t="str">
        <f ca="1">IFERROR(__xludf.DUMMYFUNCTION("""COMPUTED_VALUE"""),"24,6")</f>
        <v>24,6</v>
      </c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4.25" x14ac:dyDescent="0.2">
      <c r="A566" s="3" t="str">
        <f ca="1">IFERROR(__xludf.DUMMYFUNCTION("""COMPUTED_VALUE"""),"FG")</f>
        <v>FG</v>
      </c>
      <c r="B566" s="3" t="str">
        <f ca="1">IFERROR(__xludf.DUMMYFUNCTION("""COMPUTED_VALUE"""),"Candela")</f>
        <v>Candela</v>
      </c>
      <c r="C566" s="3" t="str">
        <f ca="1">IFERROR(__xludf.DUMMYFUNCTION("""COMPUTED_VALUE"""),"Chiuso")</f>
        <v>Chiuso</v>
      </c>
      <c r="D566" s="3" t="str">
        <f ca="1">IFERROR(__xludf.DUMMYFUNCTION("""COMPUTED_VALUE"""),"agrivoltaico")</f>
        <v>agrivoltaico</v>
      </c>
      <c r="E566" s="4" t="str">
        <f ca="1">IFERROR(__xludf.DUMMYFUNCTION("""COMPUTED_VALUE"""),"30,39")</f>
        <v>30,39</v>
      </c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4.25" x14ac:dyDescent="0.2">
      <c r="A567" s="5" t="str">
        <f ca="1">IFERROR(__xludf.DUMMYFUNCTION("""COMPUTED_VALUE"""),"FG")</f>
        <v>FG</v>
      </c>
      <c r="B567" s="5" t="str">
        <f ca="1">IFERROR(__xludf.DUMMYFUNCTION("""COMPUTED_VALUE"""),"Ascoli Satriano")</f>
        <v>Ascoli Satriano</v>
      </c>
      <c r="C567" s="5" t="str">
        <f ca="1">IFERROR(__xludf.DUMMYFUNCTION("""COMPUTED_VALUE"""),"Trasmesso")</f>
        <v>Trasmesso</v>
      </c>
      <c r="D567" s="5" t="str">
        <f ca="1">IFERROR(__xludf.DUMMYFUNCTION("""COMPUTED_VALUE"""),"agrivoltaico")</f>
        <v>agrivoltaico</v>
      </c>
      <c r="E567" s="6" t="str">
        <f ca="1">IFERROR(__xludf.DUMMYFUNCTION("""COMPUTED_VALUE"""),"96,83")</f>
        <v>96,83</v>
      </c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4.25" x14ac:dyDescent="0.2">
      <c r="A568" s="3" t="str">
        <f ca="1">IFERROR(__xludf.DUMMYFUNCTION("""COMPUTED_VALUE"""),"BA")</f>
        <v>BA</v>
      </c>
      <c r="B568" s="3" t="str">
        <f ca="1">IFERROR(__xludf.DUMMYFUNCTION("""COMPUTED_VALUE"""),"Altamura")</f>
        <v>Altamura</v>
      </c>
      <c r="C568" s="3" t="str">
        <f ca="1">IFERROR(__xludf.DUMMYFUNCTION("""COMPUTED_VALUE"""),"Trasmesso")</f>
        <v>Trasmesso</v>
      </c>
      <c r="D568" s="3" t="str">
        <f ca="1">IFERROR(__xludf.DUMMYFUNCTION("""COMPUTED_VALUE"""),"eolico")</f>
        <v>eolico</v>
      </c>
      <c r="E568" s="4" t="str">
        <f ca="1">IFERROR(__xludf.DUMMYFUNCTION("""COMPUTED_VALUE"""),"33")</f>
        <v>33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4.25" x14ac:dyDescent="0.2">
      <c r="A569" s="5" t="str">
        <f ca="1">IFERROR(__xludf.DUMMYFUNCTION("""COMPUTED_VALUE"""),"FG")</f>
        <v>FG</v>
      </c>
      <c r="B569" s="5" t="str">
        <f ca="1">IFERROR(__xludf.DUMMYFUNCTION("""COMPUTED_VALUE"""),"San Severo")</f>
        <v>San Severo</v>
      </c>
      <c r="C569" s="5" t="str">
        <f ca="1">IFERROR(__xludf.DUMMYFUNCTION("""COMPUTED_VALUE"""),"Trasmesso")</f>
        <v>Trasmesso</v>
      </c>
      <c r="D569" s="5" t="str">
        <f ca="1">IFERROR(__xludf.DUMMYFUNCTION("""COMPUTED_VALUE"""),"agrivoltaico")</f>
        <v>agrivoltaico</v>
      </c>
      <c r="E569" s="6" t="str">
        <f ca="1">IFERROR(__xludf.DUMMYFUNCTION("""COMPUTED_VALUE"""),"13,01")</f>
        <v>13,01</v>
      </c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4.25" x14ac:dyDescent="0.2">
      <c r="A570" s="3" t="str">
        <f ca="1">IFERROR(__xludf.DUMMYFUNCTION("""COMPUTED_VALUE"""),"FG")</f>
        <v>FG</v>
      </c>
      <c r="B570" s="3" t="str">
        <f ca="1">IFERROR(__xludf.DUMMYFUNCTION("""COMPUTED_VALUE"""),"Troia")</f>
        <v>Troia</v>
      </c>
      <c r="C570" s="3" t="str">
        <f ca="1">IFERROR(__xludf.DUMMYFUNCTION("""COMPUTED_VALUE"""),"Chiuso")</f>
        <v>Chiuso</v>
      </c>
      <c r="D570" s="3" t="str">
        <f ca="1">IFERROR(__xludf.DUMMYFUNCTION("""COMPUTED_VALUE"""),"agrivoltaico")</f>
        <v>agrivoltaico</v>
      </c>
      <c r="E570" s="4" t="str">
        <f ca="1">IFERROR(__xludf.DUMMYFUNCTION("""COMPUTED_VALUE"""),"39,5")</f>
        <v>39,5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4.25" x14ac:dyDescent="0.2">
      <c r="A571" s="5" t="str">
        <f ca="1">IFERROR(__xludf.DUMMYFUNCTION("""COMPUTED_VALUE"""),"FG")</f>
        <v>FG</v>
      </c>
      <c r="B571" s="5" t="str">
        <f ca="1">IFERROR(__xludf.DUMMYFUNCTION("""COMPUTED_VALUE"""),"Torremaggiore")</f>
        <v>Torremaggiore</v>
      </c>
      <c r="C571" s="5" t="str">
        <f ca="1">IFERROR(__xludf.DUMMYFUNCTION("""COMPUTED_VALUE"""),"Aperto")</f>
        <v>Aperto</v>
      </c>
      <c r="D571" s="5" t="str">
        <f ca="1">IFERROR(__xludf.DUMMYFUNCTION("""COMPUTED_VALUE"""),"agrivoltaico")</f>
        <v>agrivoltaico</v>
      </c>
      <c r="E571" s="6" t="str">
        <f ca="1">IFERROR(__xludf.DUMMYFUNCTION("""COMPUTED_VALUE"""),"80")</f>
        <v>80</v>
      </c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4.25" x14ac:dyDescent="0.2">
      <c r="A572" s="3" t="str">
        <f ca="1">IFERROR(__xludf.DUMMYFUNCTION("""COMPUTED_VALUE"""),"BT")</f>
        <v>BT</v>
      </c>
      <c r="B572" s="3" t="str">
        <f ca="1">IFERROR(__xludf.DUMMYFUNCTION("""COMPUTED_VALUE"""),"Spinazzola")</f>
        <v>Spinazzola</v>
      </c>
      <c r="C572" s="3" t="str">
        <f ca="1">IFERROR(__xludf.DUMMYFUNCTION("""COMPUTED_VALUE"""),"Chiuso")</f>
        <v>Chiuso</v>
      </c>
      <c r="D572" s="3" t="str">
        <f ca="1">IFERROR(__xludf.DUMMYFUNCTION("""COMPUTED_VALUE"""),"agrivoltaico")</f>
        <v>agrivoltaico</v>
      </c>
      <c r="E572" s="4" t="str">
        <f ca="1">IFERROR(__xludf.DUMMYFUNCTION("""COMPUTED_VALUE"""),"36,51")</f>
        <v>36,51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4.25" x14ac:dyDescent="0.2">
      <c r="A573" s="5" t="str">
        <f ca="1">IFERROR(__xludf.DUMMYFUNCTION("""COMPUTED_VALUE"""),"BA")</f>
        <v>BA</v>
      </c>
      <c r="B573" s="5" t="str">
        <f ca="1">IFERROR(__xludf.DUMMYFUNCTION("""COMPUTED_VALUE"""),"Santeramo in Colle")</f>
        <v>Santeramo in Colle</v>
      </c>
      <c r="C573" s="5" t="str">
        <f ca="1">IFERROR(__xludf.DUMMYFUNCTION("""COMPUTED_VALUE"""),"Aperto")</f>
        <v>Aperto</v>
      </c>
      <c r="D573" s="5" t="str">
        <f ca="1">IFERROR(__xludf.DUMMYFUNCTION("""COMPUTED_VALUE"""),"agrivoltaico")</f>
        <v>agrivoltaico</v>
      </c>
      <c r="E573" s="6" t="str">
        <f ca="1">IFERROR(__xludf.DUMMYFUNCTION("""COMPUTED_VALUE"""),"12,16")</f>
        <v>12,16</v>
      </c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4.25" x14ac:dyDescent="0.2">
      <c r="A574" s="3" t="str">
        <f ca="1">IFERROR(__xludf.DUMMYFUNCTION("""COMPUTED_VALUE"""),"TA-BR")</f>
        <v>TA-BR</v>
      </c>
      <c r="B574" s="3" t="str">
        <f ca="1">IFERROR(__xludf.DUMMYFUNCTION("""COMPUTED_VALUE"""),"Francavilla Fontana")</f>
        <v>Francavilla Fontana</v>
      </c>
      <c r="C574" s="3" t="str">
        <f ca="1">IFERROR(__xludf.DUMMYFUNCTION("""COMPUTED_VALUE"""),"Aperto")</f>
        <v>Aperto</v>
      </c>
      <c r="D574" s="3" t="str">
        <f ca="1">IFERROR(__xludf.DUMMYFUNCTION("""COMPUTED_VALUE"""),"fotovoltaico")</f>
        <v>fotovoltaico</v>
      </c>
      <c r="E574" s="4" t="str">
        <f ca="1">IFERROR(__xludf.DUMMYFUNCTION("""COMPUTED_VALUE"""),"56")</f>
        <v>56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4.25" x14ac:dyDescent="0.2">
      <c r="A575" s="5" t="str">
        <f ca="1">IFERROR(__xludf.DUMMYFUNCTION("""COMPUTED_VALUE"""),"BR")</f>
        <v>BR</v>
      </c>
      <c r="B575" s="5" t="str">
        <f ca="1">IFERROR(__xludf.DUMMYFUNCTION("""COMPUTED_VALUE"""),"Latiano")</f>
        <v>Latiano</v>
      </c>
      <c r="C575" s="5" t="str">
        <f ca="1">IFERROR(__xludf.DUMMYFUNCTION("""COMPUTED_VALUE"""),"Chiuso")</f>
        <v>Chiuso</v>
      </c>
      <c r="D575" s="5" t="str">
        <f ca="1">IFERROR(__xludf.DUMMYFUNCTION("""COMPUTED_VALUE"""),"agrivoltaico")</f>
        <v>agrivoltaico</v>
      </c>
      <c r="E575" s="6" t="str">
        <f ca="1">IFERROR(__xludf.DUMMYFUNCTION("""COMPUTED_VALUE"""),"26,03")</f>
        <v>26,03</v>
      </c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4.25" x14ac:dyDescent="0.2">
      <c r="A576" s="3" t="str">
        <f ca="1">IFERROR(__xludf.DUMMYFUNCTION("""COMPUTED_VALUE"""),"FG")</f>
        <v>FG</v>
      </c>
      <c r="B576" s="3" t="str">
        <f ca="1">IFERROR(__xludf.DUMMYFUNCTION("""COMPUTED_VALUE"""),"San Severo")</f>
        <v>San Severo</v>
      </c>
      <c r="C576" s="3" t="str">
        <f ca="1">IFERROR(__xludf.DUMMYFUNCTION("""COMPUTED_VALUE"""),"Chiuso")</f>
        <v>Chiuso</v>
      </c>
      <c r="D576" s="3" t="str">
        <f ca="1">IFERROR(__xludf.DUMMYFUNCTION("""COMPUTED_VALUE"""),"agrivoltaico")</f>
        <v>agrivoltaico</v>
      </c>
      <c r="E576" s="4" t="str">
        <f ca="1">IFERROR(__xludf.DUMMYFUNCTION("""COMPUTED_VALUE"""),"20")</f>
        <v>20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4.25" x14ac:dyDescent="0.2">
      <c r="A577" s="5" t="str">
        <f ca="1">IFERROR(__xludf.DUMMYFUNCTION("""COMPUTED_VALUE"""),"FG")</f>
        <v>FG</v>
      </c>
      <c r="B577" s="5" t="str">
        <f ca="1">IFERROR(__xludf.DUMMYFUNCTION("""COMPUTED_VALUE"""),"San Severo")</f>
        <v>San Severo</v>
      </c>
      <c r="C577" s="5" t="str">
        <f ca="1">IFERROR(__xludf.DUMMYFUNCTION("""COMPUTED_VALUE"""),"Chiuso")</f>
        <v>Chiuso</v>
      </c>
      <c r="D577" s="5" t="str">
        <f ca="1">IFERROR(__xludf.DUMMYFUNCTION("""COMPUTED_VALUE"""),"agrivoltaico")</f>
        <v>agrivoltaico</v>
      </c>
      <c r="E577" s="6" t="str">
        <f ca="1">IFERROR(__xludf.DUMMYFUNCTION("""COMPUTED_VALUE"""),"22")</f>
        <v>22</v>
      </c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4.25" x14ac:dyDescent="0.2">
      <c r="A578" s="3" t="str">
        <f ca="1">IFERROR(__xludf.DUMMYFUNCTION("""COMPUTED_VALUE"""),"FG")</f>
        <v>FG</v>
      </c>
      <c r="B578" s="3" t="str">
        <f ca="1">IFERROR(__xludf.DUMMYFUNCTION("""COMPUTED_VALUE"""),"Ascoli Satriano")</f>
        <v>Ascoli Satriano</v>
      </c>
      <c r="C578" s="3" t="str">
        <f ca="1">IFERROR(__xludf.DUMMYFUNCTION("""COMPUTED_VALUE"""),"Chiuso")</f>
        <v>Chiuso</v>
      </c>
      <c r="D578" s="3" t="str">
        <f ca="1">IFERROR(__xludf.DUMMYFUNCTION("""COMPUTED_VALUE"""),"agrivoltaico")</f>
        <v>agrivoltaico</v>
      </c>
      <c r="E578" s="4" t="str">
        <f ca="1">IFERROR(__xludf.DUMMYFUNCTION("""COMPUTED_VALUE"""),"31,035")</f>
        <v>31,035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4.25" x14ac:dyDescent="0.2">
      <c r="A579" s="5" t="str">
        <f ca="1">IFERROR(__xludf.DUMMYFUNCTION("""COMPUTED_VALUE"""),"FG")</f>
        <v>FG</v>
      </c>
      <c r="B579" s="5" t="str">
        <f ca="1">IFERROR(__xludf.DUMMYFUNCTION("""COMPUTED_VALUE"""),"Serracapriola")</f>
        <v>Serracapriola</v>
      </c>
      <c r="C579" s="5" t="str">
        <f ca="1">IFERROR(__xludf.DUMMYFUNCTION("""COMPUTED_VALUE"""),"Trasmesso")</f>
        <v>Trasmesso</v>
      </c>
      <c r="D579" s="5" t="str">
        <f ca="1">IFERROR(__xludf.DUMMYFUNCTION("""COMPUTED_VALUE"""),"agrivoltaico")</f>
        <v>agrivoltaico</v>
      </c>
      <c r="E579" s="6" t="str">
        <f ca="1">IFERROR(__xludf.DUMMYFUNCTION("""COMPUTED_VALUE"""),"72,29")</f>
        <v>72,29</v>
      </c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4.25" x14ac:dyDescent="0.2">
      <c r="A580" s="3" t="str">
        <f ca="1">IFERROR(__xludf.DUMMYFUNCTION("""COMPUTED_VALUE"""),"FG")</f>
        <v>FG</v>
      </c>
      <c r="B580" s="3" t="str">
        <f ca="1">IFERROR(__xludf.DUMMYFUNCTION("""COMPUTED_VALUE"""),"Deliceto")</f>
        <v>Deliceto</v>
      </c>
      <c r="C580" s="3" t="str">
        <f ca="1">IFERROR(__xludf.DUMMYFUNCTION("""COMPUTED_VALUE"""),"Chiuso")</f>
        <v>Chiuso</v>
      </c>
      <c r="D580" s="3" t="str">
        <f ca="1">IFERROR(__xludf.DUMMYFUNCTION("""COMPUTED_VALUE"""),"fotovoltaico")</f>
        <v>fotovoltaico</v>
      </c>
      <c r="E580" s="4" t="str">
        <f ca="1">IFERROR(__xludf.DUMMYFUNCTION("""COMPUTED_VALUE"""),"83")</f>
        <v>83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4.25" x14ac:dyDescent="0.2">
      <c r="A581" s="5" t="str">
        <f ca="1">IFERROR(__xludf.DUMMYFUNCTION("""COMPUTED_VALUE"""),"FG")</f>
        <v>FG</v>
      </c>
      <c r="B581" s="5" t="str">
        <f ca="1">IFERROR(__xludf.DUMMYFUNCTION("""COMPUTED_VALUE"""),"Ascoli Satriano")</f>
        <v>Ascoli Satriano</v>
      </c>
      <c r="C581" s="5" t="str">
        <f ca="1">IFERROR(__xludf.DUMMYFUNCTION("""COMPUTED_VALUE"""),"Aperto")</f>
        <v>Aperto</v>
      </c>
      <c r="D581" s="5" t="str">
        <f ca="1">IFERROR(__xludf.DUMMYFUNCTION("""COMPUTED_VALUE"""),"agrivoltaico")</f>
        <v>agrivoltaico</v>
      </c>
      <c r="E581" s="6" t="str">
        <f ca="1">IFERROR(__xludf.DUMMYFUNCTION("""COMPUTED_VALUE"""),"55,40")</f>
        <v>55,40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4.25" x14ac:dyDescent="0.2">
      <c r="A582" s="3" t="str">
        <f ca="1">IFERROR(__xludf.DUMMYFUNCTION("""COMPUTED_VALUE"""),"FG")</f>
        <v>FG</v>
      </c>
      <c r="B582" s="3" t="str">
        <f ca="1">IFERROR(__xludf.DUMMYFUNCTION("""COMPUTED_VALUE"""),"San Paolo di Civitate")</f>
        <v>San Paolo di Civitate</v>
      </c>
      <c r="C582" s="3" t="str">
        <f ca="1">IFERROR(__xludf.DUMMYFUNCTION("""COMPUTED_VALUE"""),"Chiuso")</f>
        <v>Chiuso</v>
      </c>
      <c r="D582" s="3" t="str">
        <f ca="1">IFERROR(__xludf.DUMMYFUNCTION("""COMPUTED_VALUE"""),"fotovoltaico")</f>
        <v>fotovoltaico</v>
      </c>
      <c r="E582" s="4" t="str">
        <f ca="1">IFERROR(__xludf.DUMMYFUNCTION("""COMPUTED_VALUE"""),"47,27")</f>
        <v>47,27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4.25" x14ac:dyDescent="0.2">
      <c r="A583" s="5" t="str">
        <f ca="1">IFERROR(__xludf.DUMMYFUNCTION("""COMPUTED_VALUE"""),"FG")</f>
        <v>FG</v>
      </c>
      <c r="B583" s="5" t="str">
        <f ca="1">IFERROR(__xludf.DUMMYFUNCTION("""COMPUTED_VALUE"""),"San Paolo di Civitate")</f>
        <v>San Paolo di Civitate</v>
      </c>
      <c r="C583" s="5" t="str">
        <f ca="1">IFERROR(__xludf.DUMMYFUNCTION("""COMPUTED_VALUE"""),"Chiuso")</f>
        <v>Chiuso</v>
      </c>
      <c r="D583" s="5" t="str">
        <f ca="1">IFERROR(__xludf.DUMMYFUNCTION("""COMPUTED_VALUE"""),"fotovoltaico")</f>
        <v>fotovoltaico</v>
      </c>
      <c r="E583" s="6" t="str">
        <f ca="1">IFERROR(__xludf.DUMMYFUNCTION("""COMPUTED_VALUE"""),"46,08")</f>
        <v>46,08</v>
      </c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4.25" x14ac:dyDescent="0.2">
      <c r="A584" s="3" t="str">
        <f ca="1">IFERROR(__xludf.DUMMYFUNCTION("""COMPUTED_VALUE"""),"FG")</f>
        <v>FG</v>
      </c>
      <c r="B584" s="3" t="str">
        <f ca="1">IFERROR(__xludf.DUMMYFUNCTION("""COMPUTED_VALUE"""),"Foggia")</f>
        <v>Foggia</v>
      </c>
      <c r="C584" s="3" t="str">
        <f ca="1">IFERROR(__xludf.DUMMYFUNCTION("""COMPUTED_VALUE"""),"Chiuso")</f>
        <v>Chiuso</v>
      </c>
      <c r="D584" s="3" t="str">
        <f ca="1">IFERROR(__xludf.DUMMYFUNCTION("""COMPUTED_VALUE"""),"agrivoltaico")</f>
        <v>agrivoltaico</v>
      </c>
      <c r="E584" s="4" t="str">
        <f ca="1">IFERROR(__xludf.DUMMYFUNCTION("""COMPUTED_VALUE"""),"43,8")</f>
        <v>43,8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4.25" x14ac:dyDescent="0.2">
      <c r="A585" s="5" t="str">
        <f ca="1">IFERROR(__xludf.DUMMYFUNCTION("""COMPUTED_VALUE"""),"FG")</f>
        <v>FG</v>
      </c>
      <c r="B585" s="5" t="str">
        <f ca="1">IFERROR(__xludf.DUMMYFUNCTION("""COMPUTED_VALUE"""),"San Giovanni Rotondo")</f>
        <v>San Giovanni Rotondo</v>
      </c>
      <c r="C585" s="5" t="str">
        <f ca="1">IFERROR(__xludf.DUMMYFUNCTION("""COMPUTED_VALUE"""),"Aperto")</f>
        <v>Aperto</v>
      </c>
      <c r="D585" s="5" t="str">
        <f ca="1">IFERROR(__xludf.DUMMYFUNCTION("""COMPUTED_VALUE"""),"agrivoltaico")</f>
        <v>agrivoltaico</v>
      </c>
      <c r="E585" s="6" t="str">
        <f ca="1">IFERROR(__xludf.DUMMYFUNCTION("""COMPUTED_VALUE"""),"32")</f>
        <v>32</v>
      </c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4.25" x14ac:dyDescent="0.2">
      <c r="A586" s="3" t="str">
        <f ca="1">IFERROR(__xludf.DUMMYFUNCTION("""COMPUTED_VALUE"""),"FG")</f>
        <v>FG</v>
      </c>
      <c r="B586" s="3" t="str">
        <f ca="1">IFERROR(__xludf.DUMMYFUNCTION("""COMPUTED_VALUE"""),"Cerignola")</f>
        <v>Cerignola</v>
      </c>
      <c r="C586" s="3" t="str">
        <f ca="1">IFERROR(__xludf.DUMMYFUNCTION("""COMPUTED_VALUE"""),"Aperto")</f>
        <v>Aperto</v>
      </c>
      <c r="D586" s="3" t="str">
        <f ca="1">IFERROR(__xludf.DUMMYFUNCTION("""COMPUTED_VALUE"""),"agrivoltaico")</f>
        <v>agrivoltaico</v>
      </c>
      <c r="E586" s="4" t="str">
        <f ca="1">IFERROR(__xludf.DUMMYFUNCTION("""COMPUTED_VALUE"""),"50,53")</f>
        <v>50,53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4.25" x14ac:dyDescent="0.2">
      <c r="A587" s="5" t="str">
        <f ca="1">IFERROR(__xludf.DUMMYFUNCTION("""COMPUTED_VALUE"""),"LE")</f>
        <v>LE</v>
      </c>
      <c r="B587" s="5" t="str">
        <f ca="1">IFERROR(__xludf.DUMMYFUNCTION("""COMPUTED_VALUE"""),"Nardò")</f>
        <v>Nardò</v>
      </c>
      <c r="C587" s="5" t="str">
        <f ca="1">IFERROR(__xludf.DUMMYFUNCTION("""COMPUTED_VALUE"""),"Chiuso")</f>
        <v>Chiuso</v>
      </c>
      <c r="D587" s="5" t="str">
        <f ca="1">IFERROR(__xludf.DUMMYFUNCTION("""COMPUTED_VALUE"""),"agrivoltaico")</f>
        <v>agrivoltaico</v>
      </c>
      <c r="E587" s="6" t="str">
        <f ca="1">IFERROR(__xludf.DUMMYFUNCTION("""COMPUTED_VALUE"""),"67,3")</f>
        <v>67,3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4.25" x14ac:dyDescent="0.2">
      <c r="A588" s="3" t="str">
        <f ca="1">IFERROR(__xludf.DUMMYFUNCTION("""COMPUTED_VALUE"""),"FG")</f>
        <v>FG</v>
      </c>
      <c r="B588" s="3" t="str">
        <f ca="1">IFERROR(__xludf.DUMMYFUNCTION("""COMPUTED_VALUE"""),"Ascoli Satriano")</f>
        <v>Ascoli Satriano</v>
      </c>
      <c r="C588" s="3" t="str">
        <f ca="1">IFERROR(__xludf.DUMMYFUNCTION("""COMPUTED_VALUE"""),"Chiuso")</f>
        <v>Chiuso</v>
      </c>
      <c r="D588" s="3" t="str">
        <f ca="1">IFERROR(__xludf.DUMMYFUNCTION("""COMPUTED_VALUE"""),"agrivoltaico")</f>
        <v>agrivoltaico</v>
      </c>
      <c r="E588" s="4" t="str">
        <f ca="1">IFERROR(__xludf.DUMMYFUNCTION("""COMPUTED_VALUE"""),"45,48")</f>
        <v>45,48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4.25" x14ac:dyDescent="0.2">
      <c r="A589" s="5" t="str">
        <f ca="1">IFERROR(__xludf.DUMMYFUNCTION("""COMPUTED_VALUE"""),"BR")</f>
        <v>BR</v>
      </c>
      <c r="B589" s="5" t="str">
        <f ca="1">IFERROR(__xludf.DUMMYFUNCTION("""COMPUTED_VALUE"""),"Mesagne")</f>
        <v>Mesagne</v>
      </c>
      <c r="C589" s="5" t="str">
        <f ca="1">IFERROR(__xludf.DUMMYFUNCTION("""COMPUTED_VALUE"""),"Chiuso")</f>
        <v>Chiuso</v>
      </c>
      <c r="D589" s="5" t="str">
        <f ca="1">IFERROR(__xludf.DUMMYFUNCTION("""COMPUTED_VALUE"""),"eolico")</f>
        <v>eolico</v>
      </c>
      <c r="E589" s="6" t="str">
        <f ca="1">IFERROR(__xludf.DUMMYFUNCTION("""COMPUTED_VALUE"""),"49,6")</f>
        <v>49,6</v>
      </c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4.25" x14ac:dyDescent="0.2">
      <c r="A590" s="3" t="str">
        <f ca="1">IFERROR(__xludf.DUMMYFUNCTION("""COMPUTED_VALUE"""),"FG")</f>
        <v>FG</v>
      </c>
      <c r="B590" s="3" t="str">
        <f ca="1">IFERROR(__xludf.DUMMYFUNCTION("""COMPUTED_VALUE"""),"San Marco in Lamis")</f>
        <v>San Marco in Lamis</v>
      </c>
      <c r="C590" s="3" t="str">
        <f ca="1">IFERROR(__xludf.DUMMYFUNCTION("""COMPUTED_VALUE"""),"Chiuso")</f>
        <v>Chiuso</v>
      </c>
      <c r="D590" s="3" t="str">
        <f ca="1">IFERROR(__xludf.DUMMYFUNCTION("""COMPUTED_VALUE"""),"fotovoltaico")</f>
        <v>fotovoltaico</v>
      </c>
      <c r="E590" s="4" t="str">
        <f ca="1">IFERROR(__xludf.DUMMYFUNCTION("""COMPUTED_VALUE"""),"47,848")</f>
        <v>47,848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4.25" x14ac:dyDescent="0.2">
      <c r="A591" s="5" t="str">
        <f ca="1">IFERROR(__xludf.DUMMYFUNCTION("""COMPUTED_VALUE"""),"TA")</f>
        <v>TA</v>
      </c>
      <c r="B591" s="5" t="str">
        <f ca="1">IFERROR(__xludf.DUMMYFUNCTION("""COMPUTED_VALUE"""),"Castellaneta")</f>
        <v>Castellaneta</v>
      </c>
      <c r="C591" s="5" t="str">
        <f ca="1">IFERROR(__xludf.DUMMYFUNCTION("""COMPUTED_VALUE"""),"Trasmesso")</f>
        <v>Trasmesso</v>
      </c>
      <c r="D591" s="5" t="str">
        <f ca="1">IFERROR(__xludf.DUMMYFUNCTION("""COMPUTED_VALUE"""),"agrivoltaico")</f>
        <v>agrivoltaico</v>
      </c>
      <c r="E591" s="6" t="str">
        <f ca="1">IFERROR(__xludf.DUMMYFUNCTION("""COMPUTED_VALUE"""),"55,62")</f>
        <v>55,62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4.25" x14ac:dyDescent="0.2">
      <c r="A592" s="3" t="str">
        <f ca="1">IFERROR(__xludf.DUMMYFUNCTION("""COMPUTED_VALUE"""),"BR")</f>
        <v>BR</v>
      </c>
      <c r="B592" s="3" t="str">
        <f ca="1">IFERROR(__xludf.DUMMYFUNCTION("""COMPUTED_VALUE"""),"San Pancrazio Salentino")</f>
        <v>San Pancrazio Salentino</v>
      </c>
      <c r="C592" s="3" t="str">
        <f ca="1">IFERROR(__xludf.DUMMYFUNCTION("""COMPUTED_VALUE"""),"Chiuso")</f>
        <v>Chiuso</v>
      </c>
      <c r="D592" s="3" t="str">
        <f ca="1">IFERROR(__xludf.DUMMYFUNCTION("""COMPUTED_VALUE"""),"fotovoltaico")</f>
        <v>fotovoltaico</v>
      </c>
      <c r="E592" s="4" t="str">
        <f ca="1">IFERROR(__xludf.DUMMYFUNCTION("""COMPUTED_VALUE"""),"27,32")</f>
        <v>27,32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4.25" x14ac:dyDescent="0.2">
      <c r="A593" s="5" t="str">
        <f ca="1">IFERROR(__xludf.DUMMYFUNCTION("""COMPUTED_VALUE"""),"BAT")</f>
        <v>BAT</v>
      </c>
      <c r="B593" s="5" t="str">
        <f ca="1">IFERROR(__xludf.DUMMYFUNCTION("""COMPUTED_VALUE"""),"Spinazzola")</f>
        <v>Spinazzola</v>
      </c>
      <c r="C593" s="5" t="str">
        <f ca="1">IFERROR(__xludf.DUMMYFUNCTION("""COMPUTED_VALUE"""),"Aperto")</f>
        <v>Aperto</v>
      </c>
      <c r="D593" s="5" t="str">
        <f ca="1">IFERROR(__xludf.DUMMYFUNCTION("""COMPUTED_VALUE"""),"fotovoltaico")</f>
        <v>fotovoltaico</v>
      </c>
      <c r="E593" s="6" t="str">
        <f ca="1">IFERROR(__xludf.DUMMYFUNCTION("""COMPUTED_VALUE"""),"56,31")</f>
        <v>56,31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4.25" x14ac:dyDescent="0.2">
      <c r="A594" s="3" t="str">
        <f ca="1">IFERROR(__xludf.DUMMYFUNCTION("""COMPUTED_VALUE"""),"BA")</f>
        <v>BA</v>
      </c>
      <c r="B594" s="3" t="str">
        <f ca="1">IFERROR(__xludf.DUMMYFUNCTION("""COMPUTED_VALUE"""),"Gravina in Puglia")</f>
        <v>Gravina in Puglia</v>
      </c>
      <c r="C594" s="3" t="str">
        <f ca="1">IFERROR(__xludf.DUMMYFUNCTION("""COMPUTED_VALUE"""),"Aperto")</f>
        <v>Aperto</v>
      </c>
      <c r="D594" s="3" t="str">
        <f ca="1">IFERROR(__xludf.DUMMYFUNCTION("""COMPUTED_VALUE"""),"agrivoltaico")</f>
        <v>agrivoltaico</v>
      </c>
      <c r="E594" s="4" t="str">
        <f ca="1">IFERROR(__xludf.DUMMYFUNCTION("""COMPUTED_VALUE"""),"41,28")</f>
        <v>41,28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4.25" x14ac:dyDescent="0.2">
      <c r="A595" s="5" t="str">
        <f ca="1">IFERROR(__xludf.DUMMYFUNCTION("""COMPUTED_VALUE"""),"FG")</f>
        <v>FG</v>
      </c>
      <c r="B595" s="5" t="str">
        <f ca="1">IFERROR(__xludf.DUMMYFUNCTION("""COMPUTED_VALUE"""),"Ascoli Satriano")</f>
        <v>Ascoli Satriano</v>
      </c>
      <c r="C595" s="5" t="str">
        <f ca="1">IFERROR(__xludf.DUMMYFUNCTION("""COMPUTED_VALUE"""),"Trasmesso")</f>
        <v>Trasmesso</v>
      </c>
      <c r="D595" s="5" t="str">
        <f ca="1">IFERROR(__xludf.DUMMYFUNCTION("""COMPUTED_VALUE"""),"fotovoltaico")</f>
        <v>fotovoltaico</v>
      </c>
      <c r="E595" s="6" t="str">
        <f ca="1">IFERROR(__xludf.DUMMYFUNCTION("""COMPUTED_VALUE"""),"96,072")</f>
        <v>96,072</v>
      </c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4.25" x14ac:dyDescent="0.2">
      <c r="A596" s="3" t="str">
        <f ca="1">IFERROR(__xludf.DUMMYFUNCTION("""COMPUTED_VALUE"""),"FG")</f>
        <v>FG</v>
      </c>
      <c r="B596" s="3" t="str">
        <f ca="1">IFERROR(__xludf.DUMMYFUNCTION("""COMPUTED_VALUE"""),"Stornara")</f>
        <v>Stornara</v>
      </c>
      <c r="C596" s="3" t="str">
        <f ca="1">IFERROR(__xludf.DUMMYFUNCTION("""COMPUTED_VALUE"""),"Chiuso")</f>
        <v>Chiuso</v>
      </c>
      <c r="D596" s="3" t="str">
        <f ca="1">IFERROR(__xludf.DUMMYFUNCTION("""COMPUTED_VALUE"""),"agrivoltaico")</f>
        <v>agrivoltaico</v>
      </c>
      <c r="E596" s="4" t="str">
        <f ca="1">IFERROR(__xludf.DUMMYFUNCTION("""COMPUTED_VALUE"""),"48,278")</f>
        <v>48,278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4.25" x14ac:dyDescent="0.2">
      <c r="A597" s="5" t="str">
        <f ca="1">IFERROR(__xludf.DUMMYFUNCTION("""COMPUTED_VALUE"""),"FG")</f>
        <v>FG</v>
      </c>
      <c r="B597" s="5" t="str">
        <f ca="1">IFERROR(__xludf.DUMMYFUNCTION("""COMPUTED_VALUE"""),"Candela")</f>
        <v>Candela</v>
      </c>
      <c r="C597" s="5" t="str">
        <f ca="1">IFERROR(__xludf.DUMMYFUNCTION("""COMPUTED_VALUE"""),"Chiuso")</f>
        <v>Chiuso</v>
      </c>
      <c r="D597" s="5" t="str">
        <f ca="1">IFERROR(__xludf.DUMMYFUNCTION("""COMPUTED_VALUE"""),"fotovoltaico")</f>
        <v>fotovoltaico</v>
      </c>
      <c r="E597" s="6" t="str">
        <f ca="1">IFERROR(__xludf.DUMMYFUNCTION("""COMPUTED_VALUE"""),"23,48")</f>
        <v>23,48</v>
      </c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4.25" x14ac:dyDescent="0.2">
      <c r="A598" s="3" t="str">
        <f ca="1">IFERROR(__xludf.DUMMYFUNCTION("""COMPUTED_VALUE"""),"FG")</f>
        <v>FG</v>
      </c>
      <c r="B598" s="3" t="str">
        <f ca="1">IFERROR(__xludf.DUMMYFUNCTION("""COMPUTED_VALUE"""),"Cerignola")</f>
        <v>Cerignola</v>
      </c>
      <c r="C598" s="3" t="str">
        <f ca="1">IFERROR(__xludf.DUMMYFUNCTION("""COMPUTED_VALUE"""),"Aperto")</f>
        <v>Aperto</v>
      </c>
      <c r="D598" s="3" t="str">
        <f ca="1">IFERROR(__xludf.DUMMYFUNCTION("""COMPUTED_VALUE"""),"fotovoltaico")</f>
        <v>fotovoltaico</v>
      </c>
      <c r="E598" s="4" t="str">
        <f ca="1">IFERROR(__xludf.DUMMYFUNCTION("""COMPUTED_VALUE"""),"44,71")</f>
        <v>44,71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4.25" x14ac:dyDescent="0.2">
      <c r="A599" s="5" t="str">
        <f ca="1">IFERROR(__xludf.DUMMYFUNCTION("""COMPUTED_VALUE"""),"FG")</f>
        <v>FG</v>
      </c>
      <c r="B599" s="5" t="str">
        <f ca="1">IFERROR(__xludf.DUMMYFUNCTION("""COMPUTED_VALUE"""),"Manfredonia")</f>
        <v>Manfredonia</v>
      </c>
      <c r="C599" s="5" t="str">
        <f ca="1">IFERROR(__xludf.DUMMYFUNCTION("""COMPUTED_VALUE"""),"Chiuso")</f>
        <v>Chiuso</v>
      </c>
      <c r="D599" s="5" t="str">
        <f ca="1">IFERROR(__xludf.DUMMYFUNCTION("""COMPUTED_VALUE"""),"fotovoltaico")</f>
        <v>fotovoltaico</v>
      </c>
      <c r="E599" s="6" t="str">
        <f ca="1">IFERROR(__xludf.DUMMYFUNCTION("""COMPUTED_VALUE"""),"23,302")</f>
        <v>23,302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4.25" x14ac:dyDescent="0.2">
      <c r="A600" s="3" t="str">
        <f ca="1">IFERROR(__xludf.DUMMYFUNCTION("""COMPUTED_VALUE"""),"BA BAT PZ")</f>
        <v>BA BAT PZ</v>
      </c>
      <c r="B600" s="3" t="str">
        <f ca="1">IFERROR(__xludf.DUMMYFUNCTION("""COMPUTED_VALUE"""),"Poggiorsini")</f>
        <v>Poggiorsini</v>
      </c>
      <c r="C600" s="3" t="str">
        <f ca="1">IFERROR(__xludf.DUMMYFUNCTION("""COMPUTED_VALUE"""),"Chiuso")</f>
        <v>Chiuso</v>
      </c>
      <c r="D600" s="3" t="str">
        <f ca="1">IFERROR(__xludf.DUMMYFUNCTION("""COMPUTED_VALUE"""),"agrivoltaico")</f>
        <v>agrivoltaico</v>
      </c>
      <c r="E600" s="4" t="str">
        <f ca="1">IFERROR(__xludf.DUMMYFUNCTION("""COMPUTED_VALUE"""),"61,116")</f>
        <v>61,116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4.25" x14ac:dyDescent="0.2">
      <c r="A601" s="5" t="str">
        <f ca="1">IFERROR(__xludf.DUMMYFUNCTION("""COMPUTED_VALUE"""),"BA")</f>
        <v>BA</v>
      </c>
      <c r="B601" s="5" t="str">
        <f ca="1">IFERROR(__xludf.DUMMYFUNCTION("""COMPUTED_VALUE"""),"Gravina in Puglia")</f>
        <v>Gravina in Puglia</v>
      </c>
      <c r="C601" s="5" t="str">
        <f ca="1">IFERROR(__xludf.DUMMYFUNCTION("""COMPUTED_VALUE"""),"Chiuso")</f>
        <v>Chiuso</v>
      </c>
      <c r="D601" s="5" t="str">
        <f ca="1">IFERROR(__xludf.DUMMYFUNCTION("""COMPUTED_VALUE"""),"agrivoltaico")</f>
        <v>agrivoltaico</v>
      </c>
      <c r="E601" s="6" t="str">
        <f ca="1">IFERROR(__xludf.DUMMYFUNCTION("""COMPUTED_VALUE"""),"50,11")</f>
        <v>50,11</v>
      </c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4.25" x14ac:dyDescent="0.2">
      <c r="A602" s="3" t="str">
        <f ca="1">IFERROR(__xludf.DUMMYFUNCTION("""COMPUTED_VALUE"""),"FG")</f>
        <v>FG</v>
      </c>
      <c r="B602" s="3" t="str">
        <f ca="1">IFERROR(__xludf.DUMMYFUNCTION("""COMPUTED_VALUE"""),"Manfredonia")</f>
        <v>Manfredonia</v>
      </c>
      <c r="C602" s="3" t="str">
        <f ca="1">IFERROR(__xludf.DUMMYFUNCTION("""COMPUTED_VALUE"""),"Aperto")</f>
        <v>Aperto</v>
      </c>
      <c r="D602" s="3" t="str">
        <f ca="1">IFERROR(__xludf.DUMMYFUNCTION("""COMPUTED_VALUE"""),"fotovoltaico")</f>
        <v>fotovoltaico</v>
      </c>
      <c r="E602" s="4" t="str">
        <f ca="1">IFERROR(__xludf.DUMMYFUNCTION("""COMPUTED_VALUE"""),"37,36")</f>
        <v>37,36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4.25" x14ac:dyDescent="0.2">
      <c r="A603" s="5" t="str">
        <f ca="1">IFERROR(__xludf.DUMMYFUNCTION("""COMPUTED_VALUE"""),"FG")</f>
        <v>FG</v>
      </c>
      <c r="B603" s="5" t="str">
        <f ca="1">IFERROR(__xludf.DUMMYFUNCTION("""COMPUTED_VALUE"""),"Foggia")</f>
        <v>Foggia</v>
      </c>
      <c r="C603" s="5" t="str">
        <f ca="1">IFERROR(__xludf.DUMMYFUNCTION("""COMPUTED_VALUE"""),"Chiuso")</f>
        <v>Chiuso</v>
      </c>
      <c r="D603" s="5" t="str">
        <f ca="1">IFERROR(__xludf.DUMMYFUNCTION("""COMPUTED_VALUE"""),"agrivoltaico")</f>
        <v>agrivoltaico</v>
      </c>
      <c r="E603" s="6" t="str">
        <f ca="1">IFERROR(__xludf.DUMMYFUNCTION("""COMPUTED_VALUE"""),"19,359")</f>
        <v>19,359</v>
      </c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4.25" x14ac:dyDescent="0.2">
      <c r="A604" s="3" t="str">
        <f ca="1">IFERROR(__xludf.DUMMYFUNCTION("""COMPUTED_VALUE"""),"FG")</f>
        <v>FG</v>
      </c>
      <c r="B604" s="3" t="str">
        <f ca="1">IFERROR(__xludf.DUMMYFUNCTION("""COMPUTED_VALUE"""),"Foggia")</f>
        <v>Foggia</v>
      </c>
      <c r="C604" s="3" t="str">
        <f ca="1">IFERROR(__xludf.DUMMYFUNCTION("""COMPUTED_VALUE"""),"Chiuso")</f>
        <v>Chiuso</v>
      </c>
      <c r="D604" s="3" t="str">
        <f ca="1">IFERROR(__xludf.DUMMYFUNCTION("""COMPUTED_VALUE"""),"fotovoltaico")</f>
        <v>fotovoltaico</v>
      </c>
      <c r="E604" s="4" t="str">
        <f ca="1">IFERROR(__xludf.DUMMYFUNCTION("""COMPUTED_VALUE"""),"45,68")</f>
        <v>45,68</v>
      </c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4.25" x14ac:dyDescent="0.2">
      <c r="A605" s="5" t="str">
        <f ca="1">IFERROR(__xludf.DUMMYFUNCTION("""COMPUTED_VALUE"""),"FG")</f>
        <v>FG</v>
      </c>
      <c r="B605" s="5" t="str">
        <f ca="1">IFERROR(__xludf.DUMMYFUNCTION("""COMPUTED_VALUE"""),"Apricena")</f>
        <v>Apricena</v>
      </c>
      <c r="C605" s="5" t="str">
        <f ca="1">IFERROR(__xludf.DUMMYFUNCTION("""COMPUTED_VALUE"""),"Chiuso")</f>
        <v>Chiuso</v>
      </c>
      <c r="D605" s="5" t="str">
        <f ca="1">IFERROR(__xludf.DUMMYFUNCTION("""COMPUTED_VALUE"""),"agrivoltaico")</f>
        <v>agrivoltaico</v>
      </c>
      <c r="E605" s="6" t="str">
        <f ca="1">IFERROR(__xludf.DUMMYFUNCTION("""COMPUTED_VALUE"""),"18,513")</f>
        <v>18,513</v>
      </c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4.25" x14ac:dyDescent="0.2">
      <c r="A606" s="3" t="str">
        <f ca="1">IFERROR(__xludf.DUMMYFUNCTION("""COMPUTED_VALUE"""),"BR")</f>
        <v>BR</v>
      </c>
      <c r="B606" s="3" t="str">
        <f ca="1">IFERROR(__xludf.DUMMYFUNCTION("""COMPUTED_VALUE"""),"Torre Santa Susanna")</f>
        <v>Torre Santa Susanna</v>
      </c>
      <c r="C606" s="3" t="str">
        <f ca="1">IFERROR(__xludf.DUMMYFUNCTION("""COMPUTED_VALUE"""),"Chiuso")</f>
        <v>Chiuso</v>
      </c>
      <c r="D606" s="3" t="str">
        <f ca="1">IFERROR(__xludf.DUMMYFUNCTION("""COMPUTED_VALUE"""),"agrivoltaico")</f>
        <v>agrivoltaico</v>
      </c>
      <c r="E606" s="4" t="str">
        <f ca="1">IFERROR(__xludf.DUMMYFUNCTION("""COMPUTED_VALUE"""),"30")</f>
        <v>30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4.25" x14ac:dyDescent="0.2">
      <c r="A607" s="5" t="str">
        <f ca="1">IFERROR(__xludf.DUMMYFUNCTION("""COMPUTED_VALUE"""),"TA")</f>
        <v>TA</v>
      </c>
      <c r="B607" s="5" t="str">
        <f ca="1">IFERROR(__xludf.DUMMYFUNCTION("""COMPUTED_VALUE"""),"Manduria")</f>
        <v>Manduria</v>
      </c>
      <c r="C607" s="5" t="str">
        <f ca="1">IFERROR(__xludf.DUMMYFUNCTION("""COMPUTED_VALUE"""),"Aperto")</f>
        <v>Aperto</v>
      </c>
      <c r="D607" s="5" t="str">
        <f ca="1">IFERROR(__xludf.DUMMYFUNCTION("""COMPUTED_VALUE"""),"eolico")</f>
        <v>eolico</v>
      </c>
      <c r="E607" s="6" t="str">
        <f ca="1">IFERROR(__xludf.DUMMYFUNCTION("""COMPUTED_VALUE"""),"96")</f>
        <v>96</v>
      </c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4.25" x14ac:dyDescent="0.2">
      <c r="A608" s="3" t="str">
        <f ca="1">IFERROR(__xludf.DUMMYFUNCTION("""COMPUTED_VALUE"""),"FG")</f>
        <v>FG</v>
      </c>
      <c r="B608" s="3" t="str">
        <f ca="1">IFERROR(__xludf.DUMMYFUNCTION("""COMPUTED_VALUE"""),"Apricena")</f>
        <v>Apricena</v>
      </c>
      <c r="C608" s="3" t="str">
        <f ca="1">IFERROR(__xludf.DUMMYFUNCTION("""COMPUTED_VALUE"""),"Chiuso")</f>
        <v>Chiuso</v>
      </c>
      <c r="D608" s="3" t="str">
        <f ca="1">IFERROR(__xludf.DUMMYFUNCTION("""COMPUTED_VALUE"""),"fotovoltaico")</f>
        <v>fotovoltaico</v>
      </c>
      <c r="E608" s="4" t="str">
        <f ca="1">IFERROR(__xludf.DUMMYFUNCTION("""COMPUTED_VALUE"""),"16,9")</f>
        <v>16,9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4.25" x14ac:dyDescent="0.2">
      <c r="A609" s="5" t="str">
        <f ca="1">IFERROR(__xludf.DUMMYFUNCTION("""COMPUTED_VALUE"""),"FG")</f>
        <v>FG</v>
      </c>
      <c r="B609" s="5" t="str">
        <f ca="1">IFERROR(__xludf.DUMMYFUNCTION("""COMPUTED_VALUE"""),"Manfredonia")</f>
        <v>Manfredonia</v>
      </c>
      <c r="C609" s="5" t="str">
        <f ca="1">IFERROR(__xludf.DUMMYFUNCTION("""COMPUTED_VALUE"""),"Chiuso")</f>
        <v>Chiuso</v>
      </c>
      <c r="D609" s="5" t="str">
        <f ca="1">IFERROR(__xludf.DUMMYFUNCTION("""COMPUTED_VALUE"""),"agrivoltaico")</f>
        <v>agrivoltaico</v>
      </c>
      <c r="E609" s="6" t="str">
        <f ca="1">IFERROR(__xludf.DUMMYFUNCTION("""COMPUTED_VALUE"""),"62,148")</f>
        <v>62,148</v>
      </c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4.25" x14ac:dyDescent="0.2">
      <c r="A610" s="3" t="str">
        <f ca="1">IFERROR(__xludf.DUMMYFUNCTION("""COMPUTED_VALUE"""),"BR")</f>
        <v>BR</v>
      </c>
      <c r="B610" s="3" t="str">
        <f ca="1">IFERROR(__xludf.DUMMYFUNCTION("""COMPUTED_VALUE"""),"Brindisi")</f>
        <v>Brindisi</v>
      </c>
      <c r="C610" s="3" t="str">
        <f ca="1">IFERROR(__xludf.DUMMYFUNCTION("""COMPUTED_VALUE"""),"Chiuso")</f>
        <v>Chiuso</v>
      </c>
      <c r="D610" s="3" t="str">
        <f ca="1">IFERROR(__xludf.DUMMYFUNCTION("""COMPUTED_VALUE"""),"agrivoltaico")</f>
        <v>agrivoltaico</v>
      </c>
      <c r="E610" s="4" t="str">
        <f ca="1">IFERROR(__xludf.DUMMYFUNCTION("""COMPUTED_VALUE"""),"30")</f>
        <v>30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4.25" x14ac:dyDescent="0.2">
      <c r="A611" s="5" t="str">
        <f ca="1">IFERROR(__xludf.DUMMYFUNCTION("""COMPUTED_VALUE"""),"BR")</f>
        <v>BR</v>
      </c>
      <c r="B611" s="5" t="str">
        <f ca="1">IFERROR(__xludf.DUMMYFUNCTION("""COMPUTED_VALUE"""),"Latiano")</f>
        <v>Latiano</v>
      </c>
      <c r="C611" s="5" t="str">
        <f ca="1">IFERROR(__xludf.DUMMYFUNCTION("""COMPUTED_VALUE"""),"Chiuso")</f>
        <v>Chiuso</v>
      </c>
      <c r="D611" s="5" t="str">
        <f ca="1">IFERROR(__xludf.DUMMYFUNCTION("""COMPUTED_VALUE"""),"agrivoltaico")</f>
        <v>agrivoltaico</v>
      </c>
      <c r="E611" s="6" t="str">
        <f ca="1">IFERROR(__xludf.DUMMYFUNCTION("""COMPUTED_VALUE"""),"110,52")</f>
        <v>110,52</v>
      </c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4.25" x14ac:dyDescent="0.2">
      <c r="A612" s="3" t="str">
        <f ca="1">IFERROR(__xludf.DUMMYFUNCTION("""COMPUTED_VALUE"""),"BR LE TA")</f>
        <v>BR LE TA</v>
      </c>
      <c r="B612" s="3" t="str">
        <f ca="1">IFERROR(__xludf.DUMMYFUNCTION("""COMPUTED_VALUE"""),"Guagnano")</f>
        <v>Guagnano</v>
      </c>
      <c r="C612" s="3" t="str">
        <f ca="1">IFERROR(__xludf.DUMMYFUNCTION("""COMPUTED_VALUE"""),"Chiuso")</f>
        <v>Chiuso</v>
      </c>
      <c r="D612" s="3" t="str">
        <f ca="1">IFERROR(__xludf.DUMMYFUNCTION("""COMPUTED_VALUE"""),"eolico")</f>
        <v>eolico</v>
      </c>
      <c r="E612" s="4" t="str">
        <f ca="1">IFERROR(__xludf.DUMMYFUNCTION("""COMPUTED_VALUE"""),"36")</f>
        <v>36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4.25" x14ac:dyDescent="0.2">
      <c r="A613" s="5" t="str">
        <f ca="1">IFERROR(__xludf.DUMMYFUNCTION("""COMPUTED_VALUE"""),"BR")</f>
        <v>BR</v>
      </c>
      <c r="B613" s="5" t="str">
        <f ca="1">IFERROR(__xludf.DUMMYFUNCTION("""COMPUTED_VALUE"""),"Mesagne")</f>
        <v>Mesagne</v>
      </c>
      <c r="C613" s="5" t="str">
        <f ca="1">IFERROR(__xludf.DUMMYFUNCTION("""COMPUTED_VALUE"""),"Aperto")</f>
        <v>Aperto</v>
      </c>
      <c r="D613" s="5" t="str">
        <f ca="1">IFERROR(__xludf.DUMMYFUNCTION("""COMPUTED_VALUE"""),"eolico")</f>
        <v>eolico</v>
      </c>
      <c r="E613" s="6" t="str">
        <f ca="1">IFERROR(__xludf.DUMMYFUNCTION("""COMPUTED_VALUE"""),"30")</f>
        <v>30</v>
      </c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4.25" x14ac:dyDescent="0.2">
      <c r="A614" s="3" t="str">
        <f ca="1">IFERROR(__xludf.DUMMYFUNCTION("""COMPUTED_VALUE"""),"TA BR")</f>
        <v>TA BR</v>
      </c>
      <c r="B614" s="3" t="str">
        <f ca="1">IFERROR(__xludf.DUMMYFUNCTION("""COMPUTED_VALUE"""),"Erchie")</f>
        <v>Erchie</v>
      </c>
      <c r="C614" s="3" t="str">
        <f ca="1">IFERROR(__xludf.DUMMYFUNCTION("""COMPUTED_VALUE"""),"Chiuso")</f>
        <v>Chiuso</v>
      </c>
      <c r="D614" s="3" t="str">
        <f ca="1">IFERROR(__xludf.DUMMYFUNCTION("""COMPUTED_VALUE"""),"eolico")</f>
        <v>eolico</v>
      </c>
      <c r="E614" s="4" t="str">
        <f ca="1">IFERROR(__xludf.DUMMYFUNCTION("""COMPUTED_VALUE"""),"132")</f>
        <v>132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4.25" x14ac:dyDescent="0.2">
      <c r="A615" s="5" t="str">
        <f ca="1">IFERROR(__xludf.DUMMYFUNCTION("""COMPUTED_VALUE"""),"FG")</f>
        <v>FG</v>
      </c>
      <c r="B615" s="5" t="str">
        <f ca="1">IFERROR(__xludf.DUMMYFUNCTION("""COMPUTED_VALUE"""),"Foggia")</f>
        <v>Foggia</v>
      </c>
      <c r="C615" s="5" t="str">
        <f ca="1">IFERROR(__xludf.DUMMYFUNCTION("""COMPUTED_VALUE"""),"Aperto")</f>
        <v>Aperto</v>
      </c>
      <c r="D615" s="5" t="str">
        <f ca="1">IFERROR(__xludf.DUMMYFUNCTION("""COMPUTED_VALUE"""),"agrivoltaico")</f>
        <v>agrivoltaico</v>
      </c>
      <c r="E615" s="6" t="str">
        <f ca="1">IFERROR(__xludf.DUMMYFUNCTION("""COMPUTED_VALUE"""),"44,33")</f>
        <v>44,33</v>
      </c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4.25" x14ac:dyDescent="0.2">
      <c r="A616" s="3" t="str">
        <f ca="1">IFERROR(__xludf.DUMMYFUNCTION("""COMPUTED_VALUE"""),"FG")</f>
        <v>FG</v>
      </c>
      <c r="B616" s="3" t="str">
        <f ca="1">IFERROR(__xludf.DUMMYFUNCTION("""COMPUTED_VALUE"""),"Ordona")</f>
        <v>Ordona</v>
      </c>
      <c r="C616" s="3" t="str">
        <f ca="1">IFERROR(__xludf.DUMMYFUNCTION("""COMPUTED_VALUE"""),"Chiuso")</f>
        <v>Chiuso</v>
      </c>
      <c r="D616" s="3" t="str">
        <f ca="1">IFERROR(__xludf.DUMMYFUNCTION("""COMPUTED_VALUE"""),"agrivoltaico")</f>
        <v>agrivoltaico</v>
      </c>
      <c r="E616" s="4" t="str">
        <f ca="1">IFERROR(__xludf.DUMMYFUNCTION("""COMPUTED_VALUE"""),"81")</f>
        <v>81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4.25" x14ac:dyDescent="0.2">
      <c r="A617" s="5" t="str">
        <f ca="1">IFERROR(__xludf.DUMMYFUNCTION("""COMPUTED_VALUE"""),"BA")</f>
        <v>BA</v>
      </c>
      <c r="B617" s="5" t="str">
        <f ca="1">IFERROR(__xludf.DUMMYFUNCTION("""COMPUTED_VALUE"""),"Casamassima")</f>
        <v>Casamassima</v>
      </c>
      <c r="C617" s="5" t="str">
        <f ca="1">IFERROR(__xludf.DUMMYFUNCTION("""COMPUTED_VALUE"""),"Aperto")</f>
        <v>Aperto</v>
      </c>
      <c r="D617" s="5" t="str">
        <f ca="1">IFERROR(__xludf.DUMMYFUNCTION("""COMPUTED_VALUE"""),"eolico")</f>
        <v>eolico</v>
      </c>
      <c r="E617" s="6" t="str">
        <f ca="1">IFERROR(__xludf.DUMMYFUNCTION("""COMPUTED_VALUE"""),"42")</f>
        <v>42</v>
      </c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4.25" x14ac:dyDescent="0.2">
      <c r="A618" s="3" t="str">
        <f ca="1">IFERROR(__xludf.DUMMYFUNCTION("""COMPUTED_VALUE"""),"FG")</f>
        <v>FG</v>
      </c>
      <c r="B618" s="3" t="str">
        <f ca="1">IFERROR(__xludf.DUMMYFUNCTION("""COMPUTED_VALUE"""),"Apricena")</f>
        <v>Apricena</v>
      </c>
      <c r="C618" s="3" t="str">
        <f ca="1">IFERROR(__xludf.DUMMYFUNCTION("""COMPUTED_VALUE"""),"Aperto")</f>
        <v>Aperto</v>
      </c>
      <c r="D618" s="3" t="str">
        <f ca="1">IFERROR(__xludf.DUMMYFUNCTION("""COMPUTED_VALUE"""),"fotovoltaico")</f>
        <v>fotovoltaico</v>
      </c>
      <c r="E618" s="4" t="str">
        <f ca="1">IFERROR(__xludf.DUMMYFUNCTION("""COMPUTED_VALUE"""),"25,67")</f>
        <v>25,67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4.25" x14ac:dyDescent="0.2">
      <c r="A619" s="5" t="str">
        <f ca="1">IFERROR(__xludf.DUMMYFUNCTION("""COMPUTED_VALUE"""),"FG")</f>
        <v>FG</v>
      </c>
      <c r="B619" s="5" t="str">
        <f ca="1">IFERROR(__xludf.DUMMYFUNCTION("""COMPUTED_VALUE"""),"Foggia")</f>
        <v>Foggia</v>
      </c>
      <c r="C619" s="5" t="str">
        <f ca="1">IFERROR(__xludf.DUMMYFUNCTION("""COMPUTED_VALUE"""),"Chiuso")</f>
        <v>Chiuso</v>
      </c>
      <c r="D619" s="5" t="str">
        <f ca="1">IFERROR(__xludf.DUMMYFUNCTION("""COMPUTED_VALUE"""),"fotovoltaico")</f>
        <v>fotovoltaico</v>
      </c>
      <c r="E619" s="6" t="str">
        <f ca="1">IFERROR(__xludf.DUMMYFUNCTION("""COMPUTED_VALUE"""),"60")</f>
        <v>60</v>
      </c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4.25" x14ac:dyDescent="0.2">
      <c r="A620" s="3" t="str">
        <f ca="1">IFERROR(__xludf.DUMMYFUNCTION("""COMPUTED_VALUE"""),"FG")</f>
        <v>FG</v>
      </c>
      <c r="B620" s="3" t="str">
        <f ca="1">IFERROR(__xludf.DUMMYFUNCTION("""COMPUTED_VALUE"""),"Foggia")</f>
        <v>Foggia</v>
      </c>
      <c r="C620" s="3" t="str">
        <f ca="1">IFERROR(__xludf.DUMMYFUNCTION("""COMPUTED_VALUE"""),"Chiuso")</f>
        <v>Chiuso</v>
      </c>
      <c r="D620" s="3" t="str">
        <f ca="1">IFERROR(__xludf.DUMMYFUNCTION("""COMPUTED_VALUE"""),"fotovoltaico")</f>
        <v>fotovoltaico</v>
      </c>
      <c r="E620" s="4" t="str">
        <f ca="1">IFERROR(__xludf.DUMMYFUNCTION("""COMPUTED_VALUE"""),"34,2")</f>
        <v>34,2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4.25" x14ac:dyDescent="0.2">
      <c r="A621" s="5" t="str">
        <f ca="1">IFERROR(__xludf.DUMMYFUNCTION("""COMPUTED_VALUE"""),"FG")</f>
        <v>FG</v>
      </c>
      <c r="B621" s="5" t="str">
        <f ca="1">IFERROR(__xludf.DUMMYFUNCTION("""COMPUTED_VALUE"""),"Poggio Imperiale")</f>
        <v>Poggio Imperiale</v>
      </c>
      <c r="C621" s="5" t="str">
        <f ca="1">IFERROR(__xludf.DUMMYFUNCTION("""COMPUTED_VALUE"""),"Chiuso")</f>
        <v>Chiuso</v>
      </c>
      <c r="D621" s="5" t="str">
        <f ca="1">IFERROR(__xludf.DUMMYFUNCTION("""COMPUTED_VALUE"""),"fotovoltaico")</f>
        <v>fotovoltaico</v>
      </c>
      <c r="E621" s="6" t="str">
        <f ca="1">IFERROR(__xludf.DUMMYFUNCTION("""COMPUTED_VALUE"""),"27,3")</f>
        <v>27,3</v>
      </c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4.25" x14ac:dyDescent="0.2">
      <c r="A622" s="3" t="str">
        <f ca="1">IFERROR(__xludf.DUMMYFUNCTION("""COMPUTED_VALUE"""),"LE")</f>
        <v>LE</v>
      </c>
      <c r="B622" s="3" t="str">
        <f ca="1">IFERROR(__xludf.DUMMYFUNCTION("""COMPUTED_VALUE"""),"Copertino")</f>
        <v>Copertino</v>
      </c>
      <c r="C622" s="3" t="str">
        <f ca="1">IFERROR(__xludf.DUMMYFUNCTION("""COMPUTED_VALUE"""),"Chiuso")</f>
        <v>Chiuso</v>
      </c>
      <c r="D622" s="3" t="str">
        <f ca="1">IFERROR(__xludf.DUMMYFUNCTION("""COMPUTED_VALUE"""),"fotovoltaico")</f>
        <v>fotovoltaico</v>
      </c>
      <c r="E622" s="4" t="str">
        <f ca="1">IFERROR(__xludf.DUMMYFUNCTION("""COMPUTED_VALUE"""),"60")</f>
        <v>60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4.25" x14ac:dyDescent="0.2">
      <c r="A623" s="5" t="str">
        <f ca="1">IFERROR(__xludf.DUMMYFUNCTION("""COMPUTED_VALUE"""),"TA")</f>
        <v>TA</v>
      </c>
      <c r="B623" s="5" t="str">
        <f ca="1">IFERROR(__xludf.DUMMYFUNCTION("""COMPUTED_VALUE"""),"Grottaglie")</f>
        <v>Grottaglie</v>
      </c>
      <c r="C623" s="5" t="str">
        <f ca="1">IFERROR(__xludf.DUMMYFUNCTION("""COMPUTED_VALUE"""),"Chiuso")</f>
        <v>Chiuso</v>
      </c>
      <c r="D623" s="5" t="str">
        <f ca="1">IFERROR(__xludf.DUMMYFUNCTION("""COMPUTED_VALUE"""),"agrivoltaico")</f>
        <v>agrivoltaico</v>
      </c>
      <c r="E623" s="6" t="str">
        <f ca="1">IFERROR(__xludf.DUMMYFUNCTION("""COMPUTED_VALUE"""),"10,275")</f>
        <v>10,275</v>
      </c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4.25" x14ac:dyDescent="0.2">
      <c r="A624" s="3" t="str">
        <f ca="1">IFERROR(__xludf.DUMMYFUNCTION("""COMPUTED_VALUE"""),"FG")</f>
        <v>FG</v>
      </c>
      <c r="B624" s="3" t="str">
        <f ca="1">IFERROR(__xludf.DUMMYFUNCTION("""COMPUTED_VALUE"""),"Foggia")</f>
        <v>Foggia</v>
      </c>
      <c r="C624" s="3" t="str">
        <f ca="1">IFERROR(__xludf.DUMMYFUNCTION("""COMPUTED_VALUE"""),"Aperto")</f>
        <v>Aperto</v>
      </c>
      <c r="D624" s="3" t="str">
        <f ca="1">IFERROR(__xludf.DUMMYFUNCTION("""COMPUTED_VALUE"""),"agrivoltaico")</f>
        <v>agrivoltaico</v>
      </c>
      <c r="E624" s="4" t="str">
        <f ca="1">IFERROR(__xludf.DUMMYFUNCTION("""COMPUTED_VALUE"""),"38")</f>
        <v>38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4.25" x14ac:dyDescent="0.2">
      <c r="A625" s="5" t="str">
        <f ca="1">IFERROR(__xludf.DUMMYFUNCTION("""COMPUTED_VALUE"""),"BR")</f>
        <v>BR</v>
      </c>
      <c r="B625" s="5" t="str">
        <f ca="1">IFERROR(__xludf.DUMMYFUNCTION("""COMPUTED_VALUE"""),"Brindisi")</f>
        <v>Brindisi</v>
      </c>
      <c r="C625" s="5" t="str">
        <f ca="1">IFERROR(__xludf.DUMMYFUNCTION("""COMPUTED_VALUE"""),"Chiuso")</f>
        <v>Chiuso</v>
      </c>
      <c r="D625" s="5" t="str">
        <f ca="1">IFERROR(__xludf.DUMMYFUNCTION("""COMPUTED_VALUE"""),"fotovoltaico")</f>
        <v>fotovoltaico</v>
      </c>
      <c r="E625" s="6" t="str">
        <f ca="1">IFERROR(__xludf.DUMMYFUNCTION("""COMPUTED_VALUE"""),"42,98")</f>
        <v>42,98</v>
      </c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4.25" x14ac:dyDescent="0.2">
      <c r="A626" s="3" t="str">
        <f ca="1">IFERROR(__xludf.DUMMYFUNCTION("""COMPUTED_VALUE"""),"FG")</f>
        <v>FG</v>
      </c>
      <c r="B626" s="3" t="str">
        <f ca="1">IFERROR(__xludf.DUMMYFUNCTION("""COMPUTED_VALUE"""),"Foggia")</f>
        <v>Foggia</v>
      </c>
      <c r="C626" s="3" t="str">
        <f ca="1">IFERROR(__xludf.DUMMYFUNCTION("""COMPUTED_VALUE"""),"Chiuso")</f>
        <v>Chiuso</v>
      </c>
      <c r="D626" s="3" t="str">
        <f ca="1">IFERROR(__xludf.DUMMYFUNCTION("""COMPUTED_VALUE"""),"agrivoltaico")</f>
        <v>agrivoltaico</v>
      </c>
      <c r="E626" s="4" t="str">
        <f ca="1">IFERROR(__xludf.DUMMYFUNCTION("""COMPUTED_VALUE"""),"38,002")</f>
        <v>38,002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4.25" x14ac:dyDescent="0.2">
      <c r="A627" s="5" t="str">
        <f ca="1">IFERROR(__xludf.DUMMYFUNCTION("""COMPUTED_VALUE"""),"FG")</f>
        <v>FG</v>
      </c>
      <c r="B627" s="5" t="str">
        <f ca="1">IFERROR(__xludf.DUMMYFUNCTION("""COMPUTED_VALUE"""),"Candela")</f>
        <v>Candela</v>
      </c>
      <c r="C627" s="5" t="str">
        <f ca="1">IFERROR(__xludf.DUMMYFUNCTION("""COMPUTED_VALUE"""),"Chiuso")</f>
        <v>Chiuso</v>
      </c>
      <c r="D627" s="5" t="str">
        <f ca="1">IFERROR(__xludf.DUMMYFUNCTION("""COMPUTED_VALUE"""),"fotovoltaico")</f>
        <v>fotovoltaico</v>
      </c>
      <c r="E627" s="6" t="str">
        <f ca="1">IFERROR(__xludf.DUMMYFUNCTION("""COMPUTED_VALUE"""),"23,48")</f>
        <v>23,48</v>
      </c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4.25" x14ac:dyDescent="0.2">
      <c r="A628" s="3" t="str">
        <f ca="1">IFERROR(__xludf.DUMMYFUNCTION("""COMPUTED_VALUE"""),"FG")</f>
        <v>FG</v>
      </c>
      <c r="B628" s="3" t="str">
        <f ca="1">IFERROR(__xludf.DUMMYFUNCTION("""COMPUTED_VALUE"""),"Foggia")</f>
        <v>Foggia</v>
      </c>
      <c r="C628" s="3" t="str">
        <f ca="1">IFERROR(__xludf.DUMMYFUNCTION("""COMPUTED_VALUE"""),"Chiuso")</f>
        <v>Chiuso</v>
      </c>
      <c r="D628" s="3" t="str">
        <f ca="1">IFERROR(__xludf.DUMMYFUNCTION("""COMPUTED_VALUE"""),"fotovoltaico")</f>
        <v>fotovoltaico</v>
      </c>
      <c r="E628" s="4" t="str">
        <f ca="1">IFERROR(__xludf.DUMMYFUNCTION("""COMPUTED_VALUE"""),"90")</f>
        <v>90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4.25" x14ac:dyDescent="0.2">
      <c r="A629" s="5" t="str">
        <f ca="1">IFERROR(__xludf.DUMMYFUNCTION("""COMPUTED_VALUE"""),"FG")</f>
        <v>FG</v>
      </c>
      <c r="B629" s="5" t="str">
        <f ca="1">IFERROR(__xludf.DUMMYFUNCTION("""COMPUTED_VALUE"""),"Stornara")</f>
        <v>Stornara</v>
      </c>
      <c r="C629" s="5" t="str">
        <f ca="1">IFERROR(__xludf.DUMMYFUNCTION("""COMPUTED_VALUE"""),"Trasmesso")</f>
        <v>Trasmesso</v>
      </c>
      <c r="D629" s="5" t="str">
        <f ca="1">IFERROR(__xludf.DUMMYFUNCTION("""COMPUTED_VALUE"""),"agrivoltaico")</f>
        <v>agrivoltaico</v>
      </c>
      <c r="E629" s="6" t="str">
        <f ca="1">IFERROR(__xludf.DUMMYFUNCTION("""COMPUTED_VALUE"""),"57,44")</f>
        <v>57,44</v>
      </c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4.25" x14ac:dyDescent="0.2">
      <c r="A630" s="3" t="str">
        <f ca="1">IFERROR(__xludf.DUMMYFUNCTION("""COMPUTED_VALUE"""),"FG")</f>
        <v>FG</v>
      </c>
      <c r="B630" s="3" t="str">
        <f ca="1">IFERROR(__xludf.DUMMYFUNCTION("""COMPUTED_VALUE"""),"Orta Nova")</f>
        <v>Orta Nova</v>
      </c>
      <c r="C630" s="3" t="str">
        <f ca="1">IFERROR(__xludf.DUMMYFUNCTION("""COMPUTED_VALUE"""),"Chiuso")</f>
        <v>Chiuso</v>
      </c>
      <c r="D630" s="3" t="str">
        <f ca="1">IFERROR(__xludf.DUMMYFUNCTION("""COMPUTED_VALUE"""),"agrivoltaico")</f>
        <v>agrivoltaico</v>
      </c>
      <c r="E630" s="4" t="str">
        <f ca="1">IFERROR(__xludf.DUMMYFUNCTION("""COMPUTED_VALUE"""),"47,83")</f>
        <v>47,83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4.25" x14ac:dyDescent="0.2">
      <c r="A631" s="5" t="str">
        <f ca="1">IFERROR(__xludf.DUMMYFUNCTION("""COMPUTED_VALUE"""),"FG")</f>
        <v>FG</v>
      </c>
      <c r="B631" s="5" t="str">
        <f ca="1">IFERROR(__xludf.DUMMYFUNCTION("""COMPUTED_VALUE"""),"Ascoli Satriano")</f>
        <v>Ascoli Satriano</v>
      </c>
      <c r="C631" s="5" t="str">
        <f ca="1">IFERROR(__xludf.DUMMYFUNCTION("""COMPUTED_VALUE"""),"Chiuso")</f>
        <v>Chiuso</v>
      </c>
      <c r="D631" s="5" t="str">
        <f ca="1">IFERROR(__xludf.DUMMYFUNCTION("""COMPUTED_VALUE"""),"agrivoltaico")</f>
        <v>agrivoltaico</v>
      </c>
      <c r="E631" s="6" t="str">
        <f ca="1">IFERROR(__xludf.DUMMYFUNCTION("""COMPUTED_VALUE"""),"17,44")</f>
        <v>17,44</v>
      </c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4.25" x14ac:dyDescent="0.2">
      <c r="A632" s="3" t="str">
        <f ca="1">IFERROR(__xludf.DUMMYFUNCTION("""COMPUTED_VALUE"""),"FG")</f>
        <v>FG</v>
      </c>
      <c r="B632" s="3" t="str">
        <f ca="1">IFERROR(__xludf.DUMMYFUNCTION("""COMPUTED_VALUE"""),"San Severo")</f>
        <v>San Severo</v>
      </c>
      <c r="C632" s="3" t="str">
        <f ca="1">IFERROR(__xludf.DUMMYFUNCTION("""COMPUTED_VALUE"""),"Chiuso")</f>
        <v>Chiuso</v>
      </c>
      <c r="D632" s="3" t="str">
        <f ca="1">IFERROR(__xludf.DUMMYFUNCTION("""COMPUTED_VALUE"""),"fotovoltaico")</f>
        <v>fotovoltaico</v>
      </c>
      <c r="E632" s="4" t="str">
        <f ca="1">IFERROR(__xludf.DUMMYFUNCTION("""COMPUTED_VALUE"""),"37,561")</f>
        <v>37,561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4.25" x14ac:dyDescent="0.2">
      <c r="A633" s="5" t="str">
        <f ca="1">IFERROR(__xludf.DUMMYFUNCTION("""COMPUTED_VALUE"""),"FG")</f>
        <v>FG</v>
      </c>
      <c r="B633" s="5" t="str">
        <f ca="1">IFERROR(__xludf.DUMMYFUNCTION("""COMPUTED_VALUE"""),"Manfredonia")</f>
        <v>Manfredonia</v>
      </c>
      <c r="C633" s="5" t="str">
        <f ca="1">IFERROR(__xludf.DUMMYFUNCTION("""COMPUTED_VALUE"""),"Chiuso")</f>
        <v>Chiuso</v>
      </c>
      <c r="D633" s="5" t="str">
        <f ca="1">IFERROR(__xludf.DUMMYFUNCTION("""COMPUTED_VALUE"""),"agrivoltaico")</f>
        <v>agrivoltaico</v>
      </c>
      <c r="E633" s="6" t="str">
        <f ca="1">IFERROR(__xludf.DUMMYFUNCTION("""COMPUTED_VALUE"""),"26,590")</f>
        <v>26,590</v>
      </c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4.25" x14ac:dyDescent="0.2">
      <c r="A634" s="3" t="str">
        <f ca="1">IFERROR(__xludf.DUMMYFUNCTION("""COMPUTED_VALUE"""),"BA")</f>
        <v>BA</v>
      </c>
      <c r="B634" s="3" t="str">
        <f ca="1">IFERROR(__xludf.DUMMYFUNCTION("""COMPUTED_VALUE"""),"Altamura")</f>
        <v>Altamura</v>
      </c>
      <c r="C634" s="3" t="str">
        <f ca="1">IFERROR(__xludf.DUMMYFUNCTION("""COMPUTED_VALUE"""),"Aperto")</f>
        <v>Aperto</v>
      </c>
      <c r="D634" s="3" t="str">
        <f ca="1">IFERROR(__xludf.DUMMYFUNCTION("""COMPUTED_VALUE"""),"eolico")</f>
        <v>eolico</v>
      </c>
      <c r="E634" s="4" t="str">
        <f ca="1">IFERROR(__xludf.DUMMYFUNCTION("""COMPUTED_VALUE"""),"72")</f>
        <v>72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4.25" x14ac:dyDescent="0.2">
      <c r="A635" s="5" t="str">
        <f ca="1">IFERROR(__xludf.DUMMYFUNCTION("""COMPUTED_VALUE"""),"FG")</f>
        <v>FG</v>
      </c>
      <c r="B635" s="5" t="str">
        <f ca="1">IFERROR(__xludf.DUMMYFUNCTION("""COMPUTED_VALUE"""),"Candela")</f>
        <v>Candela</v>
      </c>
      <c r="C635" s="5" t="str">
        <f ca="1">IFERROR(__xludf.DUMMYFUNCTION("""COMPUTED_VALUE"""),"Trasmesso")</f>
        <v>Trasmesso</v>
      </c>
      <c r="D635" s="5" t="str">
        <f ca="1">IFERROR(__xludf.DUMMYFUNCTION("""COMPUTED_VALUE"""),"eolico")</f>
        <v>eolico</v>
      </c>
      <c r="E635" s="6" t="str">
        <f ca="1">IFERROR(__xludf.DUMMYFUNCTION("""COMPUTED_VALUE"""),"57,6")</f>
        <v>57,6</v>
      </c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4.25" x14ac:dyDescent="0.2">
      <c r="A636" s="3" t="str">
        <f ca="1">IFERROR(__xludf.DUMMYFUNCTION("""COMPUTED_VALUE"""),"BT")</f>
        <v>BT</v>
      </c>
      <c r="B636" s="3" t="str">
        <f ca="1">IFERROR(__xludf.DUMMYFUNCTION("""COMPUTED_VALUE"""),"Spinazzola")</f>
        <v>Spinazzola</v>
      </c>
      <c r="C636" s="3" t="str">
        <f ca="1">IFERROR(__xludf.DUMMYFUNCTION("""COMPUTED_VALUE"""),"Aperto")</f>
        <v>Aperto</v>
      </c>
      <c r="D636" s="3" t="str">
        <f ca="1">IFERROR(__xludf.DUMMYFUNCTION("""COMPUTED_VALUE"""),"agrivoltaico")</f>
        <v>agrivoltaico</v>
      </c>
      <c r="E636" s="4" t="str">
        <f ca="1">IFERROR(__xludf.DUMMYFUNCTION("""COMPUTED_VALUE"""),"49,37")</f>
        <v>49,37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4.25" x14ac:dyDescent="0.2">
      <c r="A637" s="5" t="str">
        <f ca="1">IFERROR(__xludf.DUMMYFUNCTION("""COMPUTED_VALUE"""),"FG")</f>
        <v>FG</v>
      </c>
      <c r="B637" s="5" t="str">
        <f ca="1">IFERROR(__xludf.DUMMYFUNCTION("""COMPUTED_VALUE"""),"Serracapriola (FG)")</f>
        <v>Serracapriola (FG)</v>
      </c>
      <c r="C637" s="5" t="str">
        <f ca="1">IFERROR(__xludf.DUMMYFUNCTION("""COMPUTED_VALUE"""),"Chiuso")</f>
        <v>Chiuso</v>
      </c>
      <c r="D637" s="5" t="str">
        <f ca="1">IFERROR(__xludf.DUMMYFUNCTION("""COMPUTED_VALUE"""),"eolico")</f>
        <v>eolico</v>
      </c>
      <c r="E637" s="6" t="str">
        <f ca="1">IFERROR(__xludf.DUMMYFUNCTION("""COMPUTED_VALUE"""),"48")</f>
        <v>48</v>
      </c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4.25" x14ac:dyDescent="0.2">
      <c r="A638" s="3" t="str">
        <f ca="1">IFERROR(__xludf.DUMMYFUNCTION("""COMPUTED_VALUE"""),"FG")</f>
        <v>FG</v>
      </c>
      <c r="B638" s="3" t="str">
        <f ca="1">IFERROR(__xludf.DUMMYFUNCTION("""COMPUTED_VALUE"""),"Cerignola")</f>
        <v>Cerignola</v>
      </c>
      <c r="C638" s="3" t="str">
        <f ca="1">IFERROR(__xludf.DUMMYFUNCTION("""COMPUTED_VALUE"""),"Chiuso")</f>
        <v>Chiuso</v>
      </c>
      <c r="D638" s="3" t="str">
        <f ca="1">IFERROR(__xludf.DUMMYFUNCTION("""COMPUTED_VALUE"""),"agrivoltaico")</f>
        <v>agrivoltaico</v>
      </c>
      <c r="E638" s="4" t="str">
        <f ca="1">IFERROR(__xludf.DUMMYFUNCTION("""COMPUTED_VALUE"""),"52,47")</f>
        <v>52,47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4.25" x14ac:dyDescent="0.2">
      <c r="A639" s="5" t="str">
        <f ca="1">IFERROR(__xludf.DUMMYFUNCTION("""COMPUTED_VALUE"""),"FG")</f>
        <v>FG</v>
      </c>
      <c r="B639" s="5" t="str">
        <f ca="1">IFERROR(__xludf.DUMMYFUNCTION("""COMPUTED_VALUE"""),"Candela")</f>
        <v>Candela</v>
      </c>
      <c r="C639" s="5" t="str">
        <f ca="1">IFERROR(__xludf.DUMMYFUNCTION("""COMPUTED_VALUE"""),"Chiuso")</f>
        <v>Chiuso</v>
      </c>
      <c r="D639" s="5" t="str">
        <f ca="1">IFERROR(__xludf.DUMMYFUNCTION("""COMPUTED_VALUE"""),"agrivoltaico")</f>
        <v>agrivoltaico</v>
      </c>
      <c r="E639" s="6" t="str">
        <f ca="1">IFERROR(__xludf.DUMMYFUNCTION("""COMPUTED_VALUE"""),"43")</f>
        <v>43</v>
      </c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4.25" x14ac:dyDescent="0.2">
      <c r="A640" s="3" t="str">
        <f ca="1">IFERROR(__xludf.DUMMYFUNCTION("""COMPUTED_VALUE"""),"FG")</f>
        <v>FG</v>
      </c>
      <c r="B640" s="3" t="str">
        <f ca="1">IFERROR(__xludf.DUMMYFUNCTION("""COMPUTED_VALUE"""),"Candela")</f>
        <v>Candela</v>
      </c>
      <c r="C640" s="3" t="str">
        <f ca="1">IFERROR(__xludf.DUMMYFUNCTION("""COMPUTED_VALUE"""),"Chiuso")</f>
        <v>Chiuso</v>
      </c>
      <c r="D640" s="3" t="str">
        <f ca="1">IFERROR(__xludf.DUMMYFUNCTION("""COMPUTED_VALUE"""),"agrivoltaico")</f>
        <v>agrivoltaico</v>
      </c>
      <c r="E640" s="4" t="str">
        <f ca="1">IFERROR(__xludf.DUMMYFUNCTION("""COMPUTED_VALUE"""),"43")</f>
        <v>43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4.25" x14ac:dyDescent="0.2">
      <c r="A641" s="5" t="str">
        <f ca="1">IFERROR(__xludf.DUMMYFUNCTION("""COMPUTED_VALUE"""),"FG")</f>
        <v>FG</v>
      </c>
      <c r="B641" s="5" t="str">
        <f ca="1">IFERROR(__xludf.DUMMYFUNCTION("""COMPUTED_VALUE"""),"Orta Nova")</f>
        <v>Orta Nova</v>
      </c>
      <c r="C641" s="5" t="str">
        <f ca="1">IFERROR(__xludf.DUMMYFUNCTION("""COMPUTED_VALUE"""),"Chiuso")</f>
        <v>Chiuso</v>
      </c>
      <c r="D641" s="5" t="str">
        <f ca="1">IFERROR(__xludf.DUMMYFUNCTION("""COMPUTED_VALUE"""),"agrivoltaico")</f>
        <v>agrivoltaico</v>
      </c>
      <c r="E641" s="6" t="str">
        <f ca="1">IFERROR(__xludf.DUMMYFUNCTION("""COMPUTED_VALUE"""),"40,658")</f>
        <v>40,658</v>
      </c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4.25" x14ac:dyDescent="0.2">
      <c r="A642" s="3" t="str">
        <f ca="1">IFERROR(__xludf.DUMMYFUNCTION("""COMPUTED_VALUE"""),"LE")</f>
        <v>LE</v>
      </c>
      <c r="B642" s="3" t="str">
        <f ca="1">IFERROR(__xludf.DUMMYFUNCTION("""COMPUTED_VALUE"""),"Guagnano")</f>
        <v>Guagnano</v>
      </c>
      <c r="C642" s="3" t="str">
        <f ca="1">IFERROR(__xludf.DUMMYFUNCTION("""COMPUTED_VALUE"""),"Chiuso")</f>
        <v>Chiuso</v>
      </c>
      <c r="D642" s="3" t="str">
        <f ca="1">IFERROR(__xludf.DUMMYFUNCTION("""COMPUTED_VALUE"""),"fotovoltaico")</f>
        <v>fotovoltaico</v>
      </c>
      <c r="E642" s="4" t="str">
        <f ca="1">IFERROR(__xludf.DUMMYFUNCTION("""COMPUTED_VALUE"""),"30")</f>
        <v>30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4.25" x14ac:dyDescent="0.2">
      <c r="A643" s="5" t="str">
        <f ca="1">IFERROR(__xludf.DUMMYFUNCTION("""COMPUTED_VALUE"""),"FG")</f>
        <v>FG</v>
      </c>
      <c r="B643" s="5" t="str">
        <f ca="1">IFERROR(__xludf.DUMMYFUNCTION("""COMPUTED_VALUE"""),"Cerignola")</f>
        <v>Cerignola</v>
      </c>
      <c r="C643" s="5" t="str">
        <f ca="1">IFERROR(__xludf.DUMMYFUNCTION("""COMPUTED_VALUE"""),"Chiuso")</f>
        <v>Chiuso</v>
      </c>
      <c r="D643" s="5" t="str">
        <f ca="1">IFERROR(__xludf.DUMMYFUNCTION("""COMPUTED_VALUE"""),"agrivoltaico")</f>
        <v>agrivoltaico</v>
      </c>
      <c r="E643" s="6" t="str">
        <f ca="1">IFERROR(__xludf.DUMMYFUNCTION("""COMPUTED_VALUE"""),"99,42")</f>
        <v>99,42</v>
      </c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4.25" x14ac:dyDescent="0.2">
      <c r="A644" s="3" t="str">
        <f ca="1">IFERROR(__xludf.DUMMYFUNCTION("""COMPUTED_VALUE"""),"FG")</f>
        <v>FG</v>
      </c>
      <c r="B644" s="3" t="str">
        <f ca="1">IFERROR(__xludf.DUMMYFUNCTION("""COMPUTED_VALUE"""),"Serracapriola")</f>
        <v>Serracapriola</v>
      </c>
      <c r="C644" s="3" t="str">
        <f ca="1">IFERROR(__xludf.DUMMYFUNCTION("""COMPUTED_VALUE"""),"Trasmesso")</f>
        <v>Trasmesso</v>
      </c>
      <c r="D644" s="3" t="str">
        <f ca="1">IFERROR(__xludf.DUMMYFUNCTION("""COMPUTED_VALUE"""),"eolico")</f>
        <v>eolico</v>
      </c>
      <c r="E644" s="4" t="str">
        <f ca="1">IFERROR(__xludf.DUMMYFUNCTION("""COMPUTED_VALUE"""),"78")</f>
        <v>78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4.25" x14ac:dyDescent="0.2">
      <c r="A645" s="5" t="str">
        <f ca="1">IFERROR(__xludf.DUMMYFUNCTION("""COMPUTED_VALUE"""),"FG")</f>
        <v>FG</v>
      </c>
      <c r="B645" s="5" t="str">
        <f ca="1">IFERROR(__xludf.DUMMYFUNCTION("""COMPUTED_VALUE"""),"Apricena")</f>
        <v>Apricena</v>
      </c>
      <c r="C645" s="5" t="str">
        <f ca="1">IFERROR(__xludf.DUMMYFUNCTION("""COMPUTED_VALUE"""),"Chiuso")</f>
        <v>Chiuso</v>
      </c>
      <c r="D645" s="5" t="str">
        <f ca="1">IFERROR(__xludf.DUMMYFUNCTION("""COMPUTED_VALUE"""),"eolico")</f>
        <v>eolico</v>
      </c>
      <c r="E645" s="6" t="str">
        <f ca="1">IFERROR(__xludf.DUMMYFUNCTION("""COMPUTED_VALUE"""),"144")</f>
        <v>144</v>
      </c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4.25" x14ac:dyDescent="0.2">
      <c r="A646" s="3" t="str">
        <f ca="1">IFERROR(__xludf.DUMMYFUNCTION("""COMPUTED_VALUE"""),"FG")</f>
        <v>FG</v>
      </c>
      <c r="B646" s="3" t="str">
        <f ca="1">IFERROR(__xludf.DUMMYFUNCTION("""COMPUTED_VALUE"""),"Ascoli Satriano")</f>
        <v>Ascoli Satriano</v>
      </c>
      <c r="C646" s="3" t="str">
        <f ca="1">IFERROR(__xludf.DUMMYFUNCTION("""COMPUTED_VALUE"""),"Trasmesso")</f>
        <v>Trasmesso</v>
      </c>
      <c r="D646" s="3" t="str">
        <f ca="1">IFERROR(__xludf.DUMMYFUNCTION("""COMPUTED_VALUE"""),"eolico")</f>
        <v>eolico</v>
      </c>
      <c r="E646" s="4" t="str">
        <f ca="1">IFERROR(__xludf.DUMMYFUNCTION("""COMPUTED_VALUE"""),"60")</f>
        <v>60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4.25" x14ac:dyDescent="0.2">
      <c r="A647" s="5" t="str">
        <f ca="1">IFERROR(__xludf.DUMMYFUNCTION("""COMPUTED_VALUE"""),"BA")</f>
        <v>BA</v>
      </c>
      <c r="B647" s="5" t="str">
        <f ca="1">IFERROR(__xludf.DUMMYFUNCTION("""COMPUTED_VALUE"""),"Acquaviva, Gioa del Colle, Santeramo del Colle, Castellaneta e Laterza")</f>
        <v>Acquaviva, Gioa del Colle, Santeramo del Colle, Castellaneta e Laterza</v>
      </c>
      <c r="C647" s="5" t="str">
        <f ca="1">IFERROR(__xludf.DUMMYFUNCTION("""COMPUTED_VALUE"""),"Chiuso")</f>
        <v>Chiuso</v>
      </c>
      <c r="D647" s="5" t="str">
        <f ca="1">IFERROR(__xludf.DUMMYFUNCTION("""COMPUTED_VALUE"""),"eolico")</f>
        <v>eolico</v>
      </c>
      <c r="E647" s="6" t="str">
        <f ca="1">IFERROR(__xludf.DUMMYFUNCTION("""COMPUTED_VALUE"""),"72")</f>
        <v>72</v>
      </c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4.25" x14ac:dyDescent="0.2">
      <c r="A648" s="3" t="str">
        <f ca="1">IFERROR(__xludf.DUMMYFUNCTION("""COMPUTED_VALUE"""),"BA")</f>
        <v>BA</v>
      </c>
      <c r="B648" s="3" t="str">
        <f ca="1">IFERROR(__xludf.DUMMYFUNCTION("""COMPUTED_VALUE"""),"Gravina in Puglia")</f>
        <v>Gravina in Puglia</v>
      </c>
      <c r="C648" s="3" t="str">
        <f ca="1">IFERROR(__xludf.DUMMYFUNCTION("""COMPUTED_VALUE"""),"Aperto")</f>
        <v>Aperto</v>
      </c>
      <c r="D648" s="3" t="str">
        <f ca="1">IFERROR(__xludf.DUMMYFUNCTION("""COMPUTED_VALUE"""),"eolico")</f>
        <v>eolico</v>
      </c>
      <c r="E648" s="4" t="str">
        <f ca="1">IFERROR(__xludf.DUMMYFUNCTION("""COMPUTED_VALUE"""),"74,4")</f>
        <v>74,4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4.25" x14ac:dyDescent="0.2">
      <c r="A649" s="5" t="str">
        <f ca="1">IFERROR(__xludf.DUMMYFUNCTION("""COMPUTED_VALUE"""),"FG")</f>
        <v>FG</v>
      </c>
      <c r="B649" s="5" t="str">
        <f ca="1">IFERROR(__xludf.DUMMYFUNCTION("""COMPUTED_VALUE"""),"Lesina e San Paolo di Civitate.")</f>
        <v>Lesina e San Paolo di Civitate.</v>
      </c>
      <c r="C649" s="5" t="str">
        <f ca="1">IFERROR(__xludf.DUMMYFUNCTION("""COMPUTED_VALUE"""),"Chiuso")</f>
        <v>Chiuso</v>
      </c>
      <c r="D649" s="5" t="str">
        <f ca="1">IFERROR(__xludf.DUMMYFUNCTION("""COMPUTED_VALUE"""),"eolico")</f>
        <v>eolico</v>
      </c>
      <c r="E649" s="6" t="str">
        <f ca="1">IFERROR(__xludf.DUMMYFUNCTION("""COMPUTED_VALUE"""),"60")</f>
        <v>60</v>
      </c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4.25" x14ac:dyDescent="0.2">
      <c r="A650" s="3" t="str">
        <f ca="1">IFERROR(__xludf.DUMMYFUNCTION("""COMPUTED_VALUE"""),"FG")</f>
        <v>FG</v>
      </c>
      <c r="B650" s="3" t="str">
        <f ca="1">IFERROR(__xludf.DUMMYFUNCTION("""COMPUTED_VALUE"""),"Cerignola")</f>
        <v>Cerignola</v>
      </c>
      <c r="C650" s="3" t="str">
        <f ca="1">IFERROR(__xludf.DUMMYFUNCTION("""COMPUTED_VALUE"""),"Chiuso")</f>
        <v>Chiuso</v>
      </c>
      <c r="D650" s="3" t="str">
        <f ca="1">IFERROR(__xludf.DUMMYFUNCTION("""COMPUTED_VALUE"""),"eolico")</f>
        <v>eolico</v>
      </c>
      <c r="E650" s="4" t="str">
        <f ca="1">IFERROR(__xludf.DUMMYFUNCTION("""COMPUTED_VALUE"""),"66")</f>
        <v>66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4.25" x14ac:dyDescent="0.2">
      <c r="A651" s="5" t="str">
        <f ca="1">IFERROR(__xludf.DUMMYFUNCTION("""COMPUTED_VALUE"""),"FG")</f>
        <v>FG</v>
      </c>
      <c r="B651" s="5" t="str">
        <f ca="1">IFERROR(__xludf.DUMMYFUNCTION("""COMPUTED_VALUE"""),"Lucera")</f>
        <v>Lucera</v>
      </c>
      <c r="C651" s="5" t="str">
        <f ca="1">IFERROR(__xludf.DUMMYFUNCTION("""COMPUTED_VALUE"""),"Aperto")</f>
        <v>Aperto</v>
      </c>
      <c r="D651" s="5" t="str">
        <f ca="1">IFERROR(__xludf.DUMMYFUNCTION("""COMPUTED_VALUE"""),"eolico")</f>
        <v>eolico</v>
      </c>
      <c r="E651" s="6" t="str">
        <f ca="1">IFERROR(__xludf.DUMMYFUNCTION("""COMPUTED_VALUE"""),"198")</f>
        <v>198</v>
      </c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4.25" x14ac:dyDescent="0.2">
      <c r="A652" s="3" t="str">
        <f ca="1">IFERROR(__xludf.DUMMYFUNCTION("""COMPUTED_VALUE"""),"FG")</f>
        <v>FG</v>
      </c>
      <c r="B652" s="3" t="str">
        <f ca="1">IFERROR(__xludf.DUMMYFUNCTION("""COMPUTED_VALUE"""),"Apricena")</f>
        <v>Apricena</v>
      </c>
      <c r="C652" s="3" t="str">
        <f ca="1">IFERROR(__xludf.DUMMYFUNCTION("""COMPUTED_VALUE"""),"Chiuso")</f>
        <v>Chiuso</v>
      </c>
      <c r="D652" s="3" t="str">
        <f ca="1">IFERROR(__xludf.DUMMYFUNCTION("""COMPUTED_VALUE"""),"eolico")</f>
        <v>eolico</v>
      </c>
      <c r="E652" s="4" t="str">
        <f ca="1">IFERROR(__xludf.DUMMYFUNCTION("""COMPUTED_VALUE"""),"66")</f>
        <v>66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4.25" x14ac:dyDescent="0.2">
      <c r="A653" s="5" t="str">
        <f ca="1">IFERROR(__xludf.DUMMYFUNCTION("""COMPUTED_VALUE"""),"FG")</f>
        <v>FG</v>
      </c>
      <c r="B653" s="5" t="str">
        <f ca="1">IFERROR(__xludf.DUMMYFUNCTION("""COMPUTED_VALUE"""),"Ascoli Satriano")</f>
        <v>Ascoli Satriano</v>
      </c>
      <c r="C653" s="5" t="str">
        <f ca="1">IFERROR(__xludf.DUMMYFUNCTION("""COMPUTED_VALUE"""),"Chiuso")</f>
        <v>Chiuso</v>
      </c>
      <c r="D653" s="5" t="str">
        <f ca="1">IFERROR(__xludf.DUMMYFUNCTION("""COMPUTED_VALUE"""),"eolico")</f>
        <v>eolico</v>
      </c>
      <c r="E653" s="6" t="str">
        <f ca="1">IFERROR(__xludf.DUMMYFUNCTION("""COMPUTED_VALUE"""),"60")</f>
        <v>60</v>
      </c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4.25" x14ac:dyDescent="0.2">
      <c r="A654" s="3" t="str">
        <f ca="1">IFERROR(__xludf.DUMMYFUNCTION("""COMPUTED_VALUE"""),"FG")</f>
        <v>FG</v>
      </c>
      <c r="B654" s="3" t="str">
        <f ca="1">IFERROR(__xludf.DUMMYFUNCTION("""COMPUTED_VALUE"""),"Deliceto")</f>
        <v>Deliceto</v>
      </c>
      <c r="C654" s="3" t="str">
        <f ca="1">IFERROR(__xludf.DUMMYFUNCTION("""COMPUTED_VALUE"""),"Chiuso")</f>
        <v>Chiuso</v>
      </c>
      <c r="D654" s="3" t="str">
        <f ca="1">IFERROR(__xludf.DUMMYFUNCTION("""COMPUTED_VALUE"""),"eolico")</f>
        <v>eolico</v>
      </c>
      <c r="E654" s="4" t="str">
        <f ca="1">IFERROR(__xludf.DUMMYFUNCTION("""COMPUTED_VALUE"""),"48")</f>
        <v>48</v>
      </c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4.25" x14ac:dyDescent="0.2">
      <c r="A655" s="5" t="str">
        <f ca="1">IFERROR(__xludf.DUMMYFUNCTION("""COMPUTED_VALUE"""),"FG")</f>
        <v>FG</v>
      </c>
      <c r="B655" s="5" t="str">
        <f ca="1">IFERROR(__xludf.DUMMYFUNCTION("""COMPUTED_VALUE"""),"Serracapriola (FG) e Rotello (CB)")</f>
        <v>Serracapriola (FG) e Rotello (CB)</v>
      </c>
      <c r="C655" s="5" t="str">
        <f ca="1">IFERROR(__xludf.DUMMYFUNCTION("""COMPUTED_VALUE"""),"Chiuso")</f>
        <v>Chiuso</v>
      </c>
      <c r="D655" s="5" t="str">
        <f ca="1">IFERROR(__xludf.DUMMYFUNCTION("""COMPUTED_VALUE"""),"eolico")</f>
        <v>eolico</v>
      </c>
      <c r="E655" s="6" t="str">
        <f ca="1">IFERROR(__xludf.DUMMYFUNCTION("""COMPUTED_VALUE"""),"54")</f>
        <v>54</v>
      </c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4.25" x14ac:dyDescent="0.2">
      <c r="A656" s="3" t="str">
        <f ca="1">IFERROR(__xludf.DUMMYFUNCTION("""COMPUTED_VALUE"""),"BR")</f>
        <v>BR</v>
      </c>
      <c r="B656" s="3" t="str">
        <f ca="1">IFERROR(__xludf.DUMMYFUNCTION("""COMPUTED_VALUE"""),"Torre Santa Susanna, Mesagne e Latiano")</f>
        <v>Torre Santa Susanna, Mesagne e Latiano</v>
      </c>
      <c r="C656" s="3" t="str">
        <f ca="1">IFERROR(__xludf.DUMMYFUNCTION("""COMPUTED_VALUE"""),"Chiuso")</f>
        <v>Chiuso</v>
      </c>
      <c r="D656" s="3" t="str">
        <f ca="1">IFERROR(__xludf.DUMMYFUNCTION("""COMPUTED_VALUE"""),"eolico")</f>
        <v>eolico</v>
      </c>
      <c r="E656" s="4" t="str">
        <f ca="1">IFERROR(__xludf.DUMMYFUNCTION("""COMPUTED_VALUE"""),"12,5")</f>
        <v>12,5</v>
      </c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4.25" x14ac:dyDescent="0.2">
      <c r="A657" s="5" t="str">
        <f ca="1">IFERROR(__xludf.DUMMYFUNCTION("""COMPUTED_VALUE"""),"BR")</f>
        <v>BR</v>
      </c>
      <c r="B657" s="5" t="str">
        <f ca="1">IFERROR(__xludf.DUMMYFUNCTION("""COMPUTED_VALUE"""),"Latiano")</f>
        <v>Latiano</v>
      </c>
      <c r="C657" s="5" t="str">
        <f ca="1">IFERROR(__xludf.DUMMYFUNCTION("""COMPUTED_VALUE"""),"Chiuso")</f>
        <v>Chiuso</v>
      </c>
      <c r="D657" s="5" t="str">
        <f ca="1">IFERROR(__xludf.DUMMYFUNCTION("""COMPUTED_VALUE"""),"eolico")</f>
        <v>eolico</v>
      </c>
      <c r="E657" s="6" t="str">
        <f ca="1">IFERROR(__xludf.DUMMYFUNCTION("""COMPUTED_VALUE"""),"78")</f>
        <v>78</v>
      </c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4.25" x14ac:dyDescent="0.2">
      <c r="A658" s="3" t="str">
        <f ca="1">IFERROR(__xludf.DUMMYFUNCTION("""COMPUTED_VALUE"""),"LE")</f>
        <v>LE</v>
      </c>
      <c r="B658" s="3" t="str">
        <f ca="1">IFERROR(__xludf.DUMMYFUNCTION("""COMPUTED_VALUE"""),"Comuni di Salice Salentino (LE), Veglie (LE), Guagnano (LE), San pancrazio Salentino (BR), Avetrana (TA) ed Erchie (BR).")</f>
        <v>Comuni di Salice Salentino (LE), Veglie (LE), Guagnano (LE), San pancrazio Salentino (BR), Avetrana (TA) ed Erchie (BR).</v>
      </c>
      <c r="C658" s="3" t="str">
        <f ca="1">IFERROR(__xludf.DUMMYFUNCTION("""COMPUTED_VALUE"""),"Aperto")</f>
        <v>Aperto</v>
      </c>
      <c r="D658" s="3" t="str">
        <f ca="1">IFERROR(__xludf.DUMMYFUNCTION("""COMPUTED_VALUE"""),"eolico")</f>
        <v>eolico</v>
      </c>
      <c r="E658" s="4" t="str">
        <f ca="1">IFERROR(__xludf.DUMMYFUNCTION("""COMPUTED_VALUE"""),"84")</f>
        <v>84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4.25" x14ac:dyDescent="0.2">
      <c r="A659" s="5" t="str">
        <f ca="1">IFERROR(__xludf.DUMMYFUNCTION("""COMPUTED_VALUE"""),"BA")</f>
        <v>BA</v>
      </c>
      <c r="B659" s="5" t="str">
        <f ca="1">IFERROR(__xludf.DUMMYFUNCTION("""COMPUTED_VALUE"""),"Acquaviva e Ascoli Satriano")</f>
        <v>Acquaviva e Ascoli Satriano</v>
      </c>
      <c r="C659" s="5" t="str">
        <f ca="1">IFERROR(__xludf.DUMMYFUNCTION("""COMPUTED_VALUE"""),"Chiuso")</f>
        <v>Chiuso</v>
      </c>
      <c r="D659" s="5" t="str">
        <f ca="1">IFERROR(__xludf.DUMMYFUNCTION("""COMPUTED_VALUE"""),"eolico")</f>
        <v>eolico</v>
      </c>
      <c r="E659" s="6" t="str">
        <f ca="1">IFERROR(__xludf.DUMMYFUNCTION("""COMPUTED_VALUE"""),"90")</f>
        <v>90</v>
      </c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4.25" x14ac:dyDescent="0.2">
      <c r="A660" s="3" t="str">
        <f ca="1">IFERROR(__xludf.DUMMYFUNCTION("""COMPUTED_VALUE"""),"FG")</f>
        <v>FG</v>
      </c>
      <c r="B660" s="3" t="str">
        <f ca="1">IFERROR(__xludf.DUMMYFUNCTION("""COMPUTED_VALUE"""),"Candela e Ascoli Satriano")</f>
        <v>Candela e Ascoli Satriano</v>
      </c>
      <c r="C660" s="3" t="str">
        <f ca="1">IFERROR(__xludf.DUMMYFUNCTION("""COMPUTED_VALUE"""),"Aperto")</f>
        <v>Aperto</v>
      </c>
      <c r="D660" s="3" t="str">
        <f ca="1">IFERROR(__xludf.DUMMYFUNCTION("""COMPUTED_VALUE"""),"eolico")</f>
        <v>eolico</v>
      </c>
      <c r="E660" s="4" t="str">
        <f ca="1">IFERROR(__xludf.DUMMYFUNCTION("""COMPUTED_VALUE"""),"48")</f>
        <v>48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4.25" x14ac:dyDescent="0.2">
      <c r="A661" s="5" t="str">
        <f ca="1">IFERROR(__xludf.DUMMYFUNCTION("""COMPUTED_VALUE"""),"LE")</f>
        <v>LE</v>
      </c>
      <c r="B661" s="5" t="str">
        <f ca="1">IFERROR(__xludf.DUMMYFUNCTION("""COMPUTED_VALUE"""),"Veglie (LE), Salice Salentino (LE), e con opere di connessione nei Comuni di Erchie (BR) e San Pancrazio Salentino (BR)")</f>
        <v>Veglie (LE), Salice Salentino (LE), e con opere di connessione nei Comuni di Erchie (BR) e San Pancrazio Salentino (BR)</v>
      </c>
      <c r="C661" s="5" t="str">
        <f ca="1">IFERROR(__xludf.DUMMYFUNCTION("""COMPUTED_VALUE"""),"Chiuso")</f>
        <v>Chiuso</v>
      </c>
      <c r="D661" s="5" t="str">
        <f ca="1">IFERROR(__xludf.DUMMYFUNCTION("""COMPUTED_VALUE"""),"eolico")</f>
        <v>eolico</v>
      </c>
      <c r="E661" s="6" t="str">
        <f ca="1">IFERROR(__xludf.DUMMYFUNCTION("""COMPUTED_VALUE"""),"42")</f>
        <v>42</v>
      </c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4.25" x14ac:dyDescent="0.2">
      <c r="A662" s="3" t="str">
        <f ca="1">IFERROR(__xludf.DUMMYFUNCTION("""COMPUTED_VALUE"""),"FG")</f>
        <v>FG</v>
      </c>
      <c r="B662" s="3" t="str">
        <f ca="1">IFERROR(__xludf.DUMMYFUNCTION("""COMPUTED_VALUE"""),"Rocchetta Sant'Antonio")</f>
        <v>Rocchetta Sant'Antonio</v>
      </c>
      <c r="C662" s="3" t="str">
        <f ca="1">IFERROR(__xludf.DUMMYFUNCTION("""COMPUTED_VALUE"""),"Chiuso")</f>
        <v>Chiuso</v>
      </c>
      <c r="D662" s="3" t="str">
        <f ca="1">IFERROR(__xludf.DUMMYFUNCTION("""COMPUTED_VALUE"""),"eolico")</f>
        <v>eolico</v>
      </c>
      <c r="E662" s="4" t="str">
        <f ca="1">IFERROR(__xludf.DUMMYFUNCTION("""COMPUTED_VALUE"""),"115")</f>
        <v>115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4.25" x14ac:dyDescent="0.2">
      <c r="A663" s="5" t="str">
        <f ca="1">IFERROR(__xludf.DUMMYFUNCTION("""COMPUTED_VALUE"""),"FG")</f>
        <v>FG</v>
      </c>
      <c r="B663" s="5" t="str">
        <f ca="1">IFERROR(__xludf.DUMMYFUNCTION("""COMPUTED_VALUE"""),"Ascoli Satriano")</f>
        <v>Ascoli Satriano</v>
      </c>
      <c r="C663" s="5" t="str">
        <f ca="1">IFERROR(__xludf.DUMMYFUNCTION("""COMPUTED_VALUE"""),"Chiuso")</f>
        <v>Chiuso</v>
      </c>
      <c r="D663" s="5" t="str">
        <f ca="1">IFERROR(__xludf.DUMMYFUNCTION("""COMPUTED_VALUE"""),"eolico")</f>
        <v>eolico</v>
      </c>
      <c r="E663" s="6" t="str">
        <f ca="1">IFERROR(__xludf.DUMMYFUNCTION("""COMPUTED_VALUE"""),"33,6")</f>
        <v>33,6</v>
      </c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4.25" x14ac:dyDescent="0.2">
      <c r="A664" s="3" t="str">
        <f ca="1">IFERROR(__xludf.DUMMYFUNCTION("""COMPUTED_VALUE"""),"FG")</f>
        <v>FG</v>
      </c>
      <c r="B664" s="3" t="str">
        <f ca="1">IFERROR(__xludf.DUMMYFUNCTION("""COMPUTED_VALUE"""),"Volturino e Motta Montecorvino")</f>
        <v>Volturino e Motta Montecorvino</v>
      </c>
      <c r="C664" s="3" t="str">
        <f ca="1">IFERROR(__xludf.DUMMYFUNCTION("""COMPUTED_VALUE"""),"Chiuso")</f>
        <v>Chiuso</v>
      </c>
      <c r="D664" s="3" t="str">
        <f ca="1">IFERROR(__xludf.DUMMYFUNCTION("""COMPUTED_VALUE"""),"eolico")</f>
        <v>eolico</v>
      </c>
      <c r="E664" s="4" t="str">
        <f ca="1">IFERROR(__xludf.DUMMYFUNCTION("""COMPUTED_VALUE"""),"84")</f>
        <v>84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4.25" x14ac:dyDescent="0.2">
      <c r="A665" s="5" t="str">
        <f ca="1">IFERROR(__xludf.DUMMYFUNCTION("""COMPUTED_VALUE"""),"FG")</f>
        <v>FG</v>
      </c>
      <c r="B665" s="5" t="str">
        <f ca="1">IFERROR(__xludf.DUMMYFUNCTION("""COMPUTED_VALUE"""),"Ortanova (FG), Ordona (FG) e Stornara (FG),")</f>
        <v>Ortanova (FG), Ordona (FG) e Stornara (FG),</v>
      </c>
      <c r="C665" s="5" t="str">
        <f ca="1">IFERROR(__xludf.DUMMYFUNCTION("""COMPUTED_VALUE"""),"Chiuso")</f>
        <v>Chiuso</v>
      </c>
      <c r="D665" s="5" t="str">
        <f ca="1">IFERROR(__xludf.DUMMYFUNCTION("""COMPUTED_VALUE"""),"eolico")</f>
        <v>eolico</v>
      </c>
      <c r="E665" s="6" t="str">
        <f ca="1">IFERROR(__xludf.DUMMYFUNCTION("""COMPUTED_VALUE"""),"56")</f>
        <v>56</v>
      </c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4.25" x14ac:dyDescent="0.2">
      <c r="A666" s="3" t="str">
        <f ca="1">IFERROR(__xludf.DUMMYFUNCTION("""COMPUTED_VALUE"""),"BR")</f>
        <v>BR</v>
      </c>
      <c r="B666" s="3" t="str">
        <f ca="1">IFERROR(__xludf.DUMMYFUNCTION("""COMPUTED_VALUE"""),"San Pietro Vernotico")</f>
        <v>San Pietro Vernotico</v>
      </c>
      <c r="C666" s="3" t="str">
        <f ca="1">IFERROR(__xludf.DUMMYFUNCTION("""COMPUTED_VALUE"""),"Chiuso")</f>
        <v>Chiuso</v>
      </c>
      <c r="D666" s="3" t="str">
        <f ca="1">IFERROR(__xludf.DUMMYFUNCTION("""COMPUTED_VALUE"""),"eolico")</f>
        <v>eolico</v>
      </c>
      <c r="E666" s="4" t="str">
        <f ca="1">IFERROR(__xludf.DUMMYFUNCTION("""COMPUTED_VALUE"""),"60")</f>
        <v>60</v>
      </c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4.25" x14ac:dyDescent="0.2">
      <c r="A667" s="5" t="str">
        <f ca="1">IFERROR(__xludf.DUMMYFUNCTION("""COMPUTED_VALUE"""),"FG")</f>
        <v>FG</v>
      </c>
      <c r="B667" s="5" t="str">
        <f ca="1">IFERROR(__xludf.DUMMYFUNCTION("""COMPUTED_VALUE"""),"San Severo")</f>
        <v>San Severo</v>
      </c>
      <c r="C667" s="5" t="str">
        <f ca="1">IFERROR(__xludf.DUMMYFUNCTION("""COMPUTED_VALUE"""),"Chiuso")</f>
        <v>Chiuso</v>
      </c>
      <c r="D667" s="5" t="str">
        <f ca="1">IFERROR(__xludf.DUMMYFUNCTION("""COMPUTED_VALUE"""),"eolico")</f>
        <v>eolico</v>
      </c>
      <c r="E667" s="6" t="str">
        <f ca="1">IFERROR(__xludf.DUMMYFUNCTION("""COMPUTED_VALUE"""),"174")</f>
        <v>174</v>
      </c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4.25" x14ac:dyDescent="0.2">
      <c r="A668" s="3" t="str">
        <f ca="1">IFERROR(__xludf.DUMMYFUNCTION("""COMPUTED_VALUE"""),"BR")</f>
        <v>BR</v>
      </c>
      <c r="B668" s="3" t="str">
        <f ca="1">IFERROR(__xludf.DUMMYFUNCTION("""COMPUTED_VALUE"""),"Brindisi, Mesagne et al.")</f>
        <v>Brindisi, Mesagne et al.</v>
      </c>
      <c r="C668" s="3" t="str">
        <f ca="1">IFERROR(__xludf.DUMMYFUNCTION("""COMPUTED_VALUE"""),"Chiuso")</f>
        <v>Chiuso</v>
      </c>
      <c r="D668" s="3" t="str">
        <f ca="1">IFERROR(__xludf.DUMMYFUNCTION("""COMPUTED_VALUE"""),"eolico")</f>
        <v>eolico</v>
      </c>
      <c r="E668" s="4" t="str">
        <f ca="1">IFERROR(__xludf.DUMMYFUNCTION("""COMPUTED_VALUE"""),"90")</f>
        <v>90</v>
      </c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4.25" x14ac:dyDescent="0.2">
      <c r="A669" s="5" t="str">
        <f ca="1">IFERROR(__xludf.DUMMYFUNCTION("""COMPUTED_VALUE"""),"FG")</f>
        <v>FG</v>
      </c>
      <c r="B669" s="5" t="str">
        <f ca="1">IFERROR(__xludf.DUMMYFUNCTION("""COMPUTED_VALUE"""),"Foggia e Lucera")</f>
        <v>Foggia e Lucera</v>
      </c>
      <c r="C669" s="5" t="str">
        <f ca="1">IFERROR(__xludf.DUMMYFUNCTION("""COMPUTED_VALUE"""),"Chiuso")</f>
        <v>Chiuso</v>
      </c>
      <c r="D669" s="5" t="str">
        <f ca="1">IFERROR(__xludf.DUMMYFUNCTION("""COMPUTED_VALUE"""),"eolico")</f>
        <v>eolico</v>
      </c>
      <c r="E669" s="6" t="str">
        <f ca="1">IFERROR(__xludf.DUMMYFUNCTION("""COMPUTED_VALUE"""),"43,3")</f>
        <v>43,3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4.25" x14ac:dyDescent="0.2">
      <c r="A670" s="3" t="str">
        <f ca="1">IFERROR(__xludf.DUMMYFUNCTION("""COMPUTED_VALUE"""),"BR")</f>
        <v>BR</v>
      </c>
      <c r="B670" s="3" t="str">
        <f ca="1">IFERROR(__xludf.DUMMYFUNCTION("""COMPUTED_VALUE"""),"Brindisi, Mesagne e Cellino San Marco")</f>
        <v>Brindisi, Mesagne e Cellino San Marco</v>
      </c>
      <c r="C670" s="3" t="str">
        <f ca="1">IFERROR(__xludf.DUMMYFUNCTION("""COMPUTED_VALUE"""),"Chiuso")</f>
        <v>Chiuso</v>
      </c>
      <c r="D670" s="3" t="str">
        <f ca="1">IFERROR(__xludf.DUMMYFUNCTION("""COMPUTED_VALUE"""),"eolico")</f>
        <v>eolico</v>
      </c>
      <c r="E670" s="4" t="str">
        <f ca="1">IFERROR(__xludf.DUMMYFUNCTION("""COMPUTED_VALUE"""),"42")</f>
        <v>42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4.25" x14ac:dyDescent="0.2">
      <c r="A671" s="5" t="str">
        <f ca="1">IFERROR(__xludf.DUMMYFUNCTION("""COMPUTED_VALUE"""),"BA")</f>
        <v>BA</v>
      </c>
      <c r="B671" s="5" t="str">
        <f ca="1">IFERROR(__xludf.DUMMYFUNCTION("""COMPUTED_VALUE"""),"Gravina in Puglia")</f>
        <v>Gravina in Puglia</v>
      </c>
      <c r="C671" s="5" t="str">
        <f ca="1">IFERROR(__xludf.DUMMYFUNCTION("""COMPUTED_VALUE"""),"Chiuso")</f>
        <v>Chiuso</v>
      </c>
      <c r="D671" s="5" t="str">
        <f ca="1">IFERROR(__xludf.DUMMYFUNCTION("""COMPUTED_VALUE"""),"agrivoltaico")</f>
        <v>agrivoltaico</v>
      </c>
      <c r="E671" s="6" t="str">
        <f ca="1">IFERROR(__xludf.DUMMYFUNCTION("""COMPUTED_VALUE"""),"67,05")</f>
        <v>67,05</v>
      </c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4.25" x14ac:dyDescent="0.2">
      <c r="A672" s="3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4.25" x14ac:dyDescent="0.2">
      <c r="A673" s="5"/>
      <c r="B673" s="5"/>
      <c r="C673" s="5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4.25" x14ac:dyDescent="0.2">
      <c r="A674" s="3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4.25" x14ac:dyDescent="0.2">
      <c r="A675" s="5"/>
      <c r="B675" s="5"/>
      <c r="C675" s="5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4.25" x14ac:dyDescent="0.2">
      <c r="A676" s="3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4.25" x14ac:dyDescent="0.2">
      <c r="A677" s="5"/>
      <c r="B677" s="5"/>
      <c r="C677" s="5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4.25" x14ac:dyDescent="0.2">
      <c r="A678" s="3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4.25" x14ac:dyDescent="0.2">
      <c r="A679" s="5"/>
      <c r="B679" s="5"/>
      <c r="C679" s="5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4.25" x14ac:dyDescent="0.2">
      <c r="A680" s="3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4.25" x14ac:dyDescent="0.2">
      <c r="A681" s="5"/>
      <c r="B681" s="5"/>
      <c r="C681" s="5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4.25" x14ac:dyDescent="0.2">
      <c r="A682" s="3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4.25" x14ac:dyDescent="0.2">
      <c r="A683" s="5"/>
      <c r="B683" s="5"/>
      <c r="C683" s="5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4.25" x14ac:dyDescent="0.2">
      <c r="A684" s="3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4.25" x14ac:dyDescent="0.2">
      <c r="A685" s="5"/>
      <c r="B685" s="5"/>
      <c r="C685" s="5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4.25" x14ac:dyDescent="0.2">
      <c r="A686" s="3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4.25" x14ac:dyDescent="0.2">
      <c r="A687" s="5"/>
      <c r="B687" s="5"/>
      <c r="C687" s="5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4.25" x14ac:dyDescent="0.2">
      <c r="A688" s="3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4.25" x14ac:dyDescent="0.2">
      <c r="A689" s="5"/>
      <c r="B689" s="5"/>
      <c r="C689" s="5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4.25" x14ac:dyDescent="0.2">
      <c r="A690" s="3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4.25" x14ac:dyDescent="0.2">
      <c r="A691" s="5"/>
      <c r="B691" s="5"/>
      <c r="C691" s="5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4.25" x14ac:dyDescent="0.2">
      <c r="A692" s="3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4.25" x14ac:dyDescent="0.2">
      <c r="A693" s="5"/>
      <c r="B693" s="5"/>
      <c r="C693" s="5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4.25" x14ac:dyDescent="0.2">
      <c r="A694" s="3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4.25" x14ac:dyDescent="0.2">
      <c r="A695" s="5"/>
      <c r="B695" s="5"/>
      <c r="C695" s="5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4.25" x14ac:dyDescent="0.2">
      <c r="A696" s="3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4.25" x14ac:dyDescent="0.2">
      <c r="A697" s="5"/>
      <c r="B697" s="5"/>
      <c r="C697" s="5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4.25" x14ac:dyDescent="0.2">
      <c r="A698" s="3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4.25" x14ac:dyDescent="0.2">
      <c r="A699" s="5"/>
      <c r="B699" s="5"/>
      <c r="C699" s="5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4.25" x14ac:dyDescent="0.2">
      <c r="A700" s="3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4.25" x14ac:dyDescent="0.2">
      <c r="A701" s="5"/>
      <c r="B701" s="5"/>
      <c r="C701" s="5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4.25" x14ac:dyDescent="0.2">
      <c r="A702" s="3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4.25" x14ac:dyDescent="0.2">
      <c r="A703" s="5"/>
      <c r="B703" s="5"/>
      <c r="C703" s="5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4.25" x14ac:dyDescent="0.2">
      <c r="A704" s="3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4.25" x14ac:dyDescent="0.2">
      <c r="A705" s="5"/>
      <c r="B705" s="5"/>
      <c r="C705" s="5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4.25" x14ac:dyDescent="0.2">
      <c r="A706" s="3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4.25" x14ac:dyDescent="0.2">
      <c r="A707" s="5"/>
      <c r="B707" s="5"/>
      <c r="C707" s="5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4.25" x14ac:dyDescent="0.2">
      <c r="A708" s="3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4.25" x14ac:dyDescent="0.2">
      <c r="A709" s="5"/>
      <c r="B709" s="5"/>
      <c r="C709" s="5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4.25" x14ac:dyDescent="0.2">
      <c r="A710" s="3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4.25" x14ac:dyDescent="0.2">
      <c r="A711" s="5"/>
      <c r="B711" s="5"/>
      <c r="C711" s="5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4.25" x14ac:dyDescent="0.2">
      <c r="A712" s="3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4.25" x14ac:dyDescent="0.2">
      <c r="A713" s="5"/>
      <c r="B713" s="5"/>
      <c r="C713" s="5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4.25" x14ac:dyDescent="0.2">
      <c r="A714" s="3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4.25" x14ac:dyDescent="0.2">
      <c r="A715" s="5"/>
      <c r="B715" s="5"/>
      <c r="C715" s="5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4.25" x14ac:dyDescent="0.2">
      <c r="A716" s="3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4.25" x14ac:dyDescent="0.2">
      <c r="A717" s="5"/>
      <c r="B717" s="5"/>
      <c r="C717" s="5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4.25" x14ac:dyDescent="0.2">
      <c r="A718" s="3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4.25" x14ac:dyDescent="0.2">
      <c r="A719" s="5"/>
      <c r="B719" s="5"/>
      <c r="C719" s="5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4.25" x14ac:dyDescent="0.2">
      <c r="A720" s="3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4.25" x14ac:dyDescent="0.2">
      <c r="A721" s="5"/>
      <c r="B721" s="5"/>
      <c r="C721" s="5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4.25" x14ac:dyDescent="0.2">
      <c r="A722" s="3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4.25" x14ac:dyDescent="0.2">
      <c r="A723" s="5"/>
      <c r="B723" s="5"/>
      <c r="C723" s="5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4.25" x14ac:dyDescent="0.2">
      <c r="A724" s="3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4.25" x14ac:dyDescent="0.2">
      <c r="A725" s="5"/>
      <c r="B725" s="5"/>
      <c r="C725" s="5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4.25" x14ac:dyDescent="0.2">
      <c r="A726" s="3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4.25" x14ac:dyDescent="0.2">
      <c r="A727" s="5"/>
      <c r="B727" s="5"/>
      <c r="C727" s="5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4.25" x14ac:dyDescent="0.2">
      <c r="A728" s="3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4.25" x14ac:dyDescent="0.2">
      <c r="A729" s="5"/>
      <c r="B729" s="5"/>
      <c r="C729" s="5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4.25" x14ac:dyDescent="0.2">
      <c r="A730" s="3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4.25" x14ac:dyDescent="0.2">
      <c r="A731" s="5"/>
      <c r="B731" s="5"/>
      <c r="C731" s="5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4.25" x14ac:dyDescent="0.2">
      <c r="A732" s="3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4.25" x14ac:dyDescent="0.2">
      <c r="A733" s="5"/>
      <c r="B733" s="5"/>
      <c r="C733" s="5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4.25" x14ac:dyDescent="0.2">
      <c r="A734" s="3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4.25" x14ac:dyDescent="0.2">
      <c r="A735" s="5"/>
      <c r="B735" s="5"/>
      <c r="C735" s="5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4.25" x14ac:dyDescent="0.2">
      <c r="A736" s="3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4.25" x14ac:dyDescent="0.2">
      <c r="A737" s="5"/>
      <c r="B737" s="5"/>
      <c r="C737" s="5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4.25" x14ac:dyDescent="0.2">
      <c r="A738" s="3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4.25" x14ac:dyDescent="0.2">
      <c r="A739" s="5"/>
      <c r="B739" s="5"/>
      <c r="C739" s="5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4.25" x14ac:dyDescent="0.2">
      <c r="A740" s="3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4.25" x14ac:dyDescent="0.2">
      <c r="A741" s="5"/>
      <c r="B741" s="5"/>
      <c r="C741" s="5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4.25" x14ac:dyDescent="0.2">
      <c r="A742" s="3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4.25" x14ac:dyDescent="0.2">
      <c r="A743" s="5"/>
      <c r="B743" s="5"/>
      <c r="C743" s="5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4.25" x14ac:dyDescent="0.2">
      <c r="A744" s="3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4.25" x14ac:dyDescent="0.2">
      <c r="A745" s="5"/>
      <c r="B745" s="5"/>
      <c r="C745" s="5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4.25" x14ac:dyDescent="0.2">
      <c r="A746" s="3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4.25" x14ac:dyDescent="0.2">
      <c r="A747" s="5"/>
      <c r="B747" s="5"/>
      <c r="C747" s="5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4.25" x14ac:dyDescent="0.2">
      <c r="A748" s="3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4.25" x14ac:dyDescent="0.2">
      <c r="A749" s="5"/>
      <c r="B749" s="5"/>
      <c r="C749" s="5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4.25" x14ac:dyDescent="0.2">
      <c r="A750" s="3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4.25" x14ac:dyDescent="0.2">
      <c r="A751" s="5"/>
      <c r="B751" s="5"/>
      <c r="C751" s="5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4.25" x14ac:dyDescent="0.2">
      <c r="A752" s="3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4.25" x14ac:dyDescent="0.2">
      <c r="A753" s="5"/>
      <c r="B753" s="5"/>
      <c r="C753" s="5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4.25" x14ac:dyDescent="0.2">
      <c r="A754" s="3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4.25" x14ac:dyDescent="0.2">
      <c r="A755" s="5"/>
      <c r="B755" s="5"/>
      <c r="C755" s="5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4.25" x14ac:dyDescent="0.2">
      <c r="A756" s="3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4.25" x14ac:dyDescent="0.2">
      <c r="A757" s="5"/>
      <c r="B757" s="5"/>
      <c r="C757" s="5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4.25" x14ac:dyDescent="0.2">
      <c r="A758" s="3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4.25" x14ac:dyDescent="0.2">
      <c r="A759" s="5"/>
      <c r="B759" s="5"/>
      <c r="C759" s="5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4.25" x14ac:dyDescent="0.2">
      <c r="A760" s="3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4.25" x14ac:dyDescent="0.2">
      <c r="A761" s="5"/>
      <c r="B761" s="5"/>
      <c r="C761" s="5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4.25" x14ac:dyDescent="0.2">
      <c r="A762" s="3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4.25" x14ac:dyDescent="0.2">
      <c r="A763" s="5"/>
      <c r="B763" s="5"/>
      <c r="C763" s="5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4.25" x14ac:dyDescent="0.2">
      <c r="A764" s="3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4.25" x14ac:dyDescent="0.2">
      <c r="A765" s="5"/>
      <c r="B765" s="5"/>
      <c r="C765" s="5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4.25" x14ac:dyDescent="0.2">
      <c r="A766" s="3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4.25" x14ac:dyDescent="0.2">
      <c r="A767" s="5"/>
      <c r="B767" s="5"/>
      <c r="C767" s="5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4.25" x14ac:dyDescent="0.2">
      <c r="A768" s="3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4.25" x14ac:dyDescent="0.2">
      <c r="A769" s="5"/>
      <c r="B769" s="5"/>
      <c r="C769" s="5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4.25" x14ac:dyDescent="0.2">
      <c r="A770" s="3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4.25" x14ac:dyDescent="0.2">
      <c r="A771" s="5"/>
      <c r="B771" s="5"/>
      <c r="C771" s="5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4.25" x14ac:dyDescent="0.2">
      <c r="A772" s="3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4.25" x14ac:dyDescent="0.2">
      <c r="A773" s="5"/>
      <c r="B773" s="5"/>
      <c r="C773" s="5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4.25" x14ac:dyDescent="0.2">
      <c r="A774" s="3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4.25" x14ac:dyDescent="0.2">
      <c r="A775" s="5"/>
      <c r="B775" s="5"/>
      <c r="C775" s="5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4.25" x14ac:dyDescent="0.2">
      <c r="A776" s="3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4.25" x14ac:dyDescent="0.2">
      <c r="A777" s="5"/>
      <c r="B777" s="5"/>
      <c r="C777" s="5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4.25" x14ac:dyDescent="0.2">
      <c r="A778" s="3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4.25" x14ac:dyDescent="0.2">
      <c r="A779" s="5"/>
      <c r="B779" s="5"/>
      <c r="C779" s="5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4.25" x14ac:dyDescent="0.2">
      <c r="A780" s="3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4.25" x14ac:dyDescent="0.2">
      <c r="A781" s="5"/>
      <c r="B781" s="5"/>
      <c r="C781" s="5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4.25" x14ac:dyDescent="0.2">
      <c r="A782" s="3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4.25" x14ac:dyDescent="0.2">
      <c r="A783" s="5"/>
      <c r="B783" s="5"/>
      <c r="C783" s="5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4.25" x14ac:dyDescent="0.2">
      <c r="A784" s="3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4.25" x14ac:dyDescent="0.2">
      <c r="A785" s="5"/>
      <c r="B785" s="5"/>
      <c r="C785" s="5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4.25" x14ac:dyDescent="0.2">
      <c r="A786" s="3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4.25" x14ac:dyDescent="0.2">
      <c r="A787" s="5"/>
      <c r="B787" s="5"/>
      <c r="C787" s="5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4.25" x14ac:dyDescent="0.2">
      <c r="A788" s="3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4.25" x14ac:dyDescent="0.2">
      <c r="A789" s="5"/>
      <c r="B789" s="5"/>
      <c r="C789" s="5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4.25" x14ac:dyDescent="0.2">
      <c r="A790" s="3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4.25" x14ac:dyDescent="0.2">
      <c r="A791" s="5"/>
      <c r="B791" s="5"/>
      <c r="C791" s="5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4.25" x14ac:dyDescent="0.2">
      <c r="A792" s="3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4.25" x14ac:dyDescent="0.2">
      <c r="A793" s="5"/>
      <c r="B793" s="5"/>
      <c r="C793" s="5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4.25" x14ac:dyDescent="0.2">
      <c r="A794" s="3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4.25" x14ac:dyDescent="0.2">
      <c r="A795" s="5"/>
      <c r="B795" s="5"/>
      <c r="C795" s="5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4.25" x14ac:dyDescent="0.2">
      <c r="A796" s="3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4.25" x14ac:dyDescent="0.2">
      <c r="A797" s="5"/>
      <c r="B797" s="5"/>
      <c r="C797" s="5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4.25" x14ac:dyDescent="0.2">
      <c r="A798" s="3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4.25" x14ac:dyDescent="0.2">
      <c r="A799" s="5"/>
      <c r="B799" s="5"/>
      <c r="C799" s="5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4.25" x14ac:dyDescent="0.2">
      <c r="A800" s="3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4.25" x14ac:dyDescent="0.2">
      <c r="A801" s="5"/>
      <c r="B801" s="5"/>
      <c r="C801" s="5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4.25" x14ac:dyDescent="0.2">
      <c r="A802" s="3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4.25" x14ac:dyDescent="0.2">
      <c r="A803" s="5"/>
      <c r="B803" s="5"/>
      <c r="C803" s="5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4.25" x14ac:dyDescent="0.2">
      <c r="A804" s="3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4.25" x14ac:dyDescent="0.2">
      <c r="A805" s="5"/>
      <c r="B805" s="5"/>
      <c r="C805" s="5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4.25" x14ac:dyDescent="0.2">
      <c r="A806" s="3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4.25" x14ac:dyDescent="0.2">
      <c r="A807" s="5"/>
      <c r="B807" s="5"/>
      <c r="C807" s="5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4.25" x14ac:dyDescent="0.2">
      <c r="A808" s="3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4.25" x14ac:dyDescent="0.2">
      <c r="A809" s="5"/>
      <c r="B809" s="5"/>
      <c r="C809" s="5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4.25" x14ac:dyDescent="0.2">
      <c r="A810" s="3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4.25" x14ac:dyDescent="0.2">
      <c r="A811" s="5"/>
      <c r="B811" s="5"/>
      <c r="C811" s="5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4.25" x14ac:dyDescent="0.2">
      <c r="A812" s="3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4.25" x14ac:dyDescent="0.2">
      <c r="A813" s="5"/>
      <c r="B813" s="5"/>
      <c r="C813" s="5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4.25" x14ac:dyDescent="0.2">
      <c r="A814" s="3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4.25" x14ac:dyDescent="0.2">
      <c r="A815" s="5"/>
      <c r="B815" s="5"/>
      <c r="C815" s="5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4.25" x14ac:dyDescent="0.2">
      <c r="A816" s="3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4.25" x14ac:dyDescent="0.2">
      <c r="A817" s="5"/>
      <c r="B817" s="5"/>
      <c r="C817" s="5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4.25" x14ac:dyDescent="0.2">
      <c r="A818" s="3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4.25" x14ac:dyDescent="0.2">
      <c r="A819" s="5"/>
      <c r="B819" s="5"/>
      <c r="C819" s="5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4.25" x14ac:dyDescent="0.2">
      <c r="A820" s="3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4.25" x14ac:dyDescent="0.2">
      <c r="A821" s="5"/>
      <c r="B821" s="5"/>
      <c r="C821" s="5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4.25" x14ac:dyDescent="0.2">
      <c r="A822" s="3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4.25" x14ac:dyDescent="0.2">
      <c r="A823" s="5"/>
      <c r="B823" s="5"/>
      <c r="C823" s="5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4.25" x14ac:dyDescent="0.2">
      <c r="A824" s="3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4.25" x14ac:dyDescent="0.2">
      <c r="A825" s="5"/>
      <c r="B825" s="5"/>
      <c r="C825" s="5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4.25" x14ac:dyDescent="0.2">
      <c r="A826" s="3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4.25" x14ac:dyDescent="0.2">
      <c r="A827" s="5"/>
      <c r="B827" s="5"/>
      <c r="C827" s="5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4.25" x14ac:dyDescent="0.2">
      <c r="A828" s="3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4.25" x14ac:dyDescent="0.2">
      <c r="A829" s="5"/>
      <c r="B829" s="5"/>
      <c r="C829" s="5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4.25" x14ac:dyDescent="0.2">
      <c r="A830" s="3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4.25" x14ac:dyDescent="0.2">
      <c r="A831" s="5"/>
      <c r="B831" s="5"/>
      <c r="C831" s="5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4.25" x14ac:dyDescent="0.2">
      <c r="A832" s="3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4.25" x14ac:dyDescent="0.2">
      <c r="A833" s="5"/>
      <c r="B833" s="5"/>
      <c r="C833" s="5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4.25" x14ac:dyDescent="0.2">
      <c r="A834" s="3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4.25" x14ac:dyDescent="0.2">
      <c r="A835" s="5"/>
      <c r="B835" s="5"/>
      <c r="C835" s="5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4.25" x14ac:dyDescent="0.2">
      <c r="A836" s="3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4.25" x14ac:dyDescent="0.2">
      <c r="A837" s="5"/>
      <c r="B837" s="5"/>
      <c r="C837" s="5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4.25" x14ac:dyDescent="0.2">
      <c r="A838" s="3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4.25" x14ac:dyDescent="0.2">
      <c r="A839" s="5"/>
      <c r="B839" s="5"/>
      <c r="C839" s="5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4.25" x14ac:dyDescent="0.2">
      <c r="A840" s="3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4.25" x14ac:dyDescent="0.2">
      <c r="A841" s="5"/>
      <c r="B841" s="5"/>
      <c r="C841" s="5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4.25" x14ac:dyDescent="0.2">
      <c r="A842" s="3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4.25" x14ac:dyDescent="0.2">
      <c r="A843" s="5"/>
      <c r="B843" s="5"/>
      <c r="C843" s="5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4.25" x14ac:dyDescent="0.2">
      <c r="A844" s="3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4.25" x14ac:dyDescent="0.2">
      <c r="A845" s="5"/>
      <c r="B845" s="5"/>
      <c r="C845" s="5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4.25" x14ac:dyDescent="0.2">
      <c r="A846" s="3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4.25" x14ac:dyDescent="0.2">
      <c r="A847" s="5"/>
      <c r="B847" s="5"/>
      <c r="C847" s="5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4.25" x14ac:dyDescent="0.2">
      <c r="A848" s="3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4.25" x14ac:dyDescent="0.2">
      <c r="A849" s="5"/>
      <c r="B849" s="5"/>
      <c r="C849" s="5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4.25" x14ac:dyDescent="0.2">
      <c r="A850" s="3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4.25" x14ac:dyDescent="0.2">
      <c r="A851" s="5"/>
      <c r="B851" s="5"/>
      <c r="C851" s="5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4.25" x14ac:dyDescent="0.2">
      <c r="A852" s="3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4.25" x14ac:dyDescent="0.2">
      <c r="A853" s="5"/>
      <c r="B853" s="5"/>
      <c r="C853" s="5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4.25" x14ac:dyDescent="0.2">
      <c r="A854" s="3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4.25" x14ac:dyDescent="0.2">
      <c r="A855" s="5"/>
      <c r="B855" s="5"/>
      <c r="C855" s="5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4.25" x14ac:dyDescent="0.2">
      <c r="A856" s="3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4.25" x14ac:dyDescent="0.2">
      <c r="A857" s="5"/>
      <c r="B857" s="5"/>
      <c r="C857" s="5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4.25" x14ac:dyDescent="0.2">
      <c r="A858" s="3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4.25" x14ac:dyDescent="0.2">
      <c r="A859" s="5"/>
      <c r="B859" s="5"/>
      <c r="C859" s="5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4.25" x14ac:dyDescent="0.2">
      <c r="A860" s="3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4.25" x14ac:dyDescent="0.2">
      <c r="A861" s="5"/>
      <c r="B861" s="5"/>
      <c r="C861" s="5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4.25" x14ac:dyDescent="0.2">
      <c r="A862" s="3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4.25" x14ac:dyDescent="0.2">
      <c r="A863" s="5"/>
      <c r="B863" s="5"/>
      <c r="C863" s="5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4.25" x14ac:dyDescent="0.2">
      <c r="A864" s="3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4.25" x14ac:dyDescent="0.2">
      <c r="A865" s="5"/>
      <c r="B865" s="5"/>
      <c r="C865" s="5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4.25" x14ac:dyDescent="0.2">
      <c r="A866" s="3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4.25" x14ac:dyDescent="0.2">
      <c r="A867" s="5"/>
      <c r="B867" s="5"/>
      <c r="C867" s="5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4.25" x14ac:dyDescent="0.2">
      <c r="A868" s="3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4.25" x14ac:dyDescent="0.2">
      <c r="A869" s="5"/>
      <c r="B869" s="5"/>
      <c r="C869" s="5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4.25" x14ac:dyDescent="0.2">
      <c r="A870" s="3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4.25" x14ac:dyDescent="0.2">
      <c r="A871" s="5"/>
      <c r="B871" s="5"/>
      <c r="C871" s="5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4.25" x14ac:dyDescent="0.2">
      <c r="A872" s="3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4.25" x14ac:dyDescent="0.2">
      <c r="A873" s="5"/>
      <c r="B873" s="5"/>
      <c r="C873" s="5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4.25" x14ac:dyDescent="0.2">
      <c r="A874" s="3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4.25" x14ac:dyDescent="0.2">
      <c r="A875" s="5"/>
      <c r="B875" s="5"/>
      <c r="C875" s="5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4.25" x14ac:dyDescent="0.2">
      <c r="A876" s="3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4.25" x14ac:dyDescent="0.2">
      <c r="A877" s="5"/>
      <c r="B877" s="5"/>
      <c r="C877" s="5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4.25" x14ac:dyDescent="0.2">
      <c r="A878" s="3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4.25" x14ac:dyDescent="0.2">
      <c r="A879" s="5"/>
      <c r="B879" s="5"/>
      <c r="C879" s="5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4.25" x14ac:dyDescent="0.2">
      <c r="A880" s="3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4.25" x14ac:dyDescent="0.2">
      <c r="A881" s="5"/>
      <c r="B881" s="5"/>
      <c r="C881" s="5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4.25" x14ac:dyDescent="0.2">
      <c r="A882" s="3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4.25" x14ac:dyDescent="0.2">
      <c r="A883" s="5"/>
      <c r="B883" s="5"/>
      <c r="C883" s="5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4.25" x14ac:dyDescent="0.2">
      <c r="A884" s="3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4.25" x14ac:dyDescent="0.2">
      <c r="A885" s="5"/>
      <c r="B885" s="5"/>
      <c r="C885" s="5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4.25" x14ac:dyDescent="0.2">
      <c r="A886" s="3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4.25" x14ac:dyDescent="0.2">
      <c r="A887" s="5"/>
      <c r="B887" s="5"/>
      <c r="C887" s="5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4.25" x14ac:dyDescent="0.2">
      <c r="A888" s="3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4.25" x14ac:dyDescent="0.2">
      <c r="A889" s="5"/>
      <c r="B889" s="5"/>
      <c r="C889" s="5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4.25" x14ac:dyDescent="0.2">
      <c r="A890" s="3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4.25" x14ac:dyDescent="0.2">
      <c r="A891" s="5"/>
      <c r="B891" s="5"/>
      <c r="C891" s="5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4.25" x14ac:dyDescent="0.2">
      <c r="A892" s="3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4.25" x14ac:dyDescent="0.2">
      <c r="A893" s="5"/>
      <c r="B893" s="5"/>
      <c r="C893" s="5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4.25" x14ac:dyDescent="0.2">
      <c r="A894" s="3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4.25" x14ac:dyDescent="0.2">
      <c r="A895" s="5"/>
      <c r="B895" s="5"/>
      <c r="C895" s="5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4.25" x14ac:dyDescent="0.2">
      <c r="A896" s="3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4.25" x14ac:dyDescent="0.2">
      <c r="A897" s="5"/>
      <c r="B897" s="5"/>
      <c r="C897" s="5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4.25" x14ac:dyDescent="0.2">
      <c r="A898" s="3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4.25" x14ac:dyDescent="0.2">
      <c r="A899" s="5"/>
      <c r="B899" s="5"/>
      <c r="C899" s="5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4.25" x14ac:dyDescent="0.2">
      <c r="A900" s="3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4.25" x14ac:dyDescent="0.2">
      <c r="A901" s="5"/>
      <c r="B901" s="5"/>
      <c r="C901" s="5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4.25" x14ac:dyDescent="0.2">
      <c r="A902" s="3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4.25" x14ac:dyDescent="0.2">
      <c r="A903" s="5"/>
      <c r="B903" s="5"/>
      <c r="C903" s="5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4.25" x14ac:dyDescent="0.2">
      <c r="A904" s="3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4.25" x14ac:dyDescent="0.2">
      <c r="A905" s="5"/>
      <c r="B905" s="5"/>
      <c r="C905" s="5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4.25" x14ac:dyDescent="0.2">
      <c r="A906" s="3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4.25" x14ac:dyDescent="0.2">
      <c r="A907" s="5"/>
      <c r="B907" s="5"/>
      <c r="C907" s="5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4.25" x14ac:dyDescent="0.2">
      <c r="A908" s="3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4.25" x14ac:dyDescent="0.2">
      <c r="A909" s="5"/>
      <c r="B909" s="5"/>
      <c r="C909" s="5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4.25" x14ac:dyDescent="0.2">
      <c r="A910" s="3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4.25" x14ac:dyDescent="0.2">
      <c r="A911" s="5"/>
      <c r="B911" s="5"/>
      <c r="C911" s="5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4.25" x14ac:dyDescent="0.2">
      <c r="A912" s="3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4.25" x14ac:dyDescent="0.2">
      <c r="A913" s="5"/>
      <c r="B913" s="5"/>
      <c r="C913" s="5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4.25" x14ac:dyDescent="0.2">
      <c r="A914" s="3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4.25" x14ac:dyDescent="0.2">
      <c r="A915" s="5"/>
      <c r="B915" s="5"/>
      <c r="C915" s="5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4.25" x14ac:dyDescent="0.2">
      <c r="A916" s="3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4.25" x14ac:dyDescent="0.2">
      <c r="A917" s="5"/>
      <c r="B917" s="5"/>
      <c r="C917" s="5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4.25" x14ac:dyDescent="0.2">
      <c r="A918" s="3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4.25" x14ac:dyDescent="0.2">
      <c r="A919" s="5"/>
      <c r="B919" s="5"/>
      <c r="C919" s="5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4.25" x14ac:dyDescent="0.2">
      <c r="A920" s="3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4.25" x14ac:dyDescent="0.2">
      <c r="A921" s="5"/>
      <c r="B921" s="5"/>
      <c r="C921" s="5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4.25" x14ac:dyDescent="0.2">
      <c r="A922" s="3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4.25" x14ac:dyDescent="0.2">
      <c r="A923" s="5"/>
      <c r="B923" s="5"/>
      <c r="C923" s="5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4.25" x14ac:dyDescent="0.2">
      <c r="A924" s="3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4.25" x14ac:dyDescent="0.2">
      <c r="A925" s="5"/>
      <c r="B925" s="5"/>
      <c r="C925" s="5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4.25" x14ac:dyDescent="0.2">
      <c r="A926" s="3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4.25" x14ac:dyDescent="0.2">
      <c r="A927" s="5"/>
      <c r="B927" s="5"/>
      <c r="C927" s="5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4.25" x14ac:dyDescent="0.2">
      <c r="A928" s="3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4.25" x14ac:dyDescent="0.2">
      <c r="A929" s="5"/>
      <c r="B929" s="5"/>
      <c r="C929" s="5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4.25" x14ac:dyDescent="0.2">
      <c r="A930" s="3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4.25" x14ac:dyDescent="0.2">
      <c r="A931" s="5"/>
      <c r="B931" s="5"/>
      <c r="C931" s="5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4.25" x14ac:dyDescent="0.2">
      <c r="A932" s="3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4.25" x14ac:dyDescent="0.2">
      <c r="A933" s="5"/>
      <c r="B933" s="5"/>
      <c r="C933" s="5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4.25" x14ac:dyDescent="0.2">
      <c r="A934" s="3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4.25" x14ac:dyDescent="0.2">
      <c r="A935" s="5"/>
      <c r="B935" s="5"/>
      <c r="C935" s="5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4.25" x14ac:dyDescent="0.2">
      <c r="A936" s="3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4.25" x14ac:dyDescent="0.2">
      <c r="A937" s="5"/>
      <c r="B937" s="5"/>
      <c r="C937" s="5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4.25" x14ac:dyDescent="0.2">
      <c r="A938" s="3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4.25" x14ac:dyDescent="0.2">
      <c r="A939" s="5"/>
      <c r="B939" s="5"/>
      <c r="C939" s="5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4.25" x14ac:dyDescent="0.2">
      <c r="A940" s="3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4.25" x14ac:dyDescent="0.2">
      <c r="A941" s="5"/>
      <c r="B941" s="5"/>
      <c r="C941" s="5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4.25" x14ac:dyDescent="0.2">
      <c r="A942" s="3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4.25" x14ac:dyDescent="0.2">
      <c r="A943" s="5"/>
      <c r="B943" s="5"/>
      <c r="C943" s="5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4.25" x14ac:dyDescent="0.2">
      <c r="A944" s="3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4.25" x14ac:dyDescent="0.2">
      <c r="A945" s="5"/>
      <c r="B945" s="5"/>
      <c r="C945" s="5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4.25" x14ac:dyDescent="0.2">
      <c r="A946" s="3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4.25" x14ac:dyDescent="0.2">
      <c r="A947" s="5"/>
      <c r="B947" s="5"/>
      <c r="C947" s="5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4.25" x14ac:dyDescent="0.2">
      <c r="A948" s="3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4.25" x14ac:dyDescent="0.2">
      <c r="A949" s="5"/>
      <c r="B949" s="5"/>
      <c r="C949" s="5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4.25" x14ac:dyDescent="0.2">
      <c r="A950" s="3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4.25" x14ac:dyDescent="0.2">
      <c r="A951" s="5"/>
      <c r="B951" s="5"/>
      <c r="C951" s="5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4.25" x14ac:dyDescent="0.2">
      <c r="A952" s="3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4.25" x14ac:dyDescent="0.2">
      <c r="A953" s="5"/>
      <c r="B953" s="5"/>
      <c r="C953" s="5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4.25" x14ac:dyDescent="0.2">
      <c r="A954" s="3"/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4.25" x14ac:dyDescent="0.2">
      <c r="A955" s="5"/>
      <c r="B955" s="5"/>
      <c r="C955" s="5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4.25" x14ac:dyDescent="0.2">
      <c r="A956" s="3"/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4.25" x14ac:dyDescent="0.2">
      <c r="A957" s="5"/>
      <c r="B957" s="5"/>
      <c r="C957" s="5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4.25" x14ac:dyDescent="0.2">
      <c r="A958" s="3"/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4.25" x14ac:dyDescent="0.2">
      <c r="A959" s="5"/>
      <c r="B959" s="5"/>
      <c r="C959" s="5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4.25" x14ac:dyDescent="0.2">
      <c r="A960" s="3"/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4.25" x14ac:dyDescent="0.2">
      <c r="A961" s="5"/>
      <c r="B961" s="5"/>
      <c r="C961" s="5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4.25" x14ac:dyDescent="0.2">
      <c r="A962" s="3"/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4.25" x14ac:dyDescent="0.2">
      <c r="A963" s="5"/>
      <c r="B963" s="5"/>
      <c r="C963" s="5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4.25" x14ac:dyDescent="0.2">
      <c r="A964" s="3"/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4.25" x14ac:dyDescent="0.2">
      <c r="A965" s="5"/>
      <c r="B965" s="5"/>
      <c r="C965" s="5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4.25" x14ac:dyDescent="0.2">
      <c r="A966" s="3"/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4.25" x14ac:dyDescent="0.2">
      <c r="A967" s="5"/>
      <c r="B967" s="5"/>
      <c r="C967" s="5"/>
      <c r="D967" s="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4.25" x14ac:dyDescent="0.2">
      <c r="A968" s="3"/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4.25" x14ac:dyDescent="0.2">
      <c r="A969" s="5"/>
      <c r="B969" s="5"/>
      <c r="C969" s="5"/>
      <c r="D969" s="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4.25" x14ac:dyDescent="0.2">
      <c r="A970" s="3"/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4.25" x14ac:dyDescent="0.2">
      <c r="A971" s="5"/>
      <c r="B971" s="5"/>
      <c r="C971" s="5"/>
      <c r="D971" s="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4.25" x14ac:dyDescent="0.2">
      <c r="A972" s="3"/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4.25" x14ac:dyDescent="0.2">
      <c r="A973" s="5"/>
      <c r="B973" s="5"/>
      <c r="C973" s="5"/>
      <c r="D973" s="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4.25" x14ac:dyDescent="0.2">
      <c r="A974" s="3"/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4.25" x14ac:dyDescent="0.2">
      <c r="A975" s="5"/>
      <c r="B975" s="5"/>
      <c r="C975" s="5"/>
      <c r="D975" s="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4.25" x14ac:dyDescent="0.2">
      <c r="A976" s="3"/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4.25" x14ac:dyDescent="0.2">
      <c r="A977" s="5"/>
      <c r="B977" s="5"/>
      <c r="C977" s="5"/>
      <c r="D977" s="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4.25" x14ac:dyDescent="0.2">
      <c r="A978" s="3"/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4.25" x14ac:dyDescent="0.2">
      <c r="A979" s="5"/>
      <c r="B979" s="5"/>
      <c r="C979" s="5"/>
      <c r="D979" s="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4.25" x14ac:dyDescent="0.2">
      <c r="A980" s="3"/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4.25" x14ac:dyDescent="0.2">
      <c r="A981" s="5"/>
      <c r="B981" s="5"/>
      <c r="C981" s="5"/>
      <c r="D981" s="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4.25" x14ac:dyDescent="0.2">
      <c r="A982" s="3"/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4.25" x14ac:dyDescent="0.2">
      <c r="A983" s="5"/>
      <c r="B983" s="5"/>
      <c r="C983" s="5"/>
      <c r="D983" s="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4.25" x14ac:dyDescent="0.2">
      <c r="A984" s="3"/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4.25" x14ac:dyDescent="0.2">
      <c r="A985" s="5"/>
      <c r="B985" s="5"/>
      <c r="C985" s="5"/>
      <c r="D985" s="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4.25" x14ac:dyDescent="0.2">
      <c r="A986" s="3"/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4.25" x14ac:dyDescent="0.2">
      <c r="A987" s="5"/>
      <c r="B987" s="5"/>
      <c r="C987" s="5"/>
      <c r="D987" s="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4.25" x14ac:dyDescent="0.2">
      <c r="A988" s="3"/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4.25" x14ac:dyDescent="0.2">
      <c r="A989" s="5"/>
      <c r="B989" s="5"/>
      <c r="C989" s="5"/>
      <c r="D989" s="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4.25" x14ac:dyDescent="0.2">
      <c r="A990" s="3"/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4.25" x14ac:dyDescent="0.2">
      <c r="A991" s="5"/>
      <c r="B991" s="5"/>
      <c r="C991" s="5"/>
      <c r="D991" s="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4.25" x14ac:dyDescent="0.2">
      <c r="A992" s="3"/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4.25" x14ac:dyDescent="0.2">
      <c r="A993" s="5"/>
      <c r="B993" s="5"/>
      <c r="C993" s="5"/>
      <c r="D993" s="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4.25" x14ac:dyDescent="0.2">
      <c r="A994" s="3"/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4.25" x14ac:dyDescent="0.2">
      <c r="A995" s="5"/>
      <c r="B995" s="5"/>
      <c r="C995" s="5"/>
      <c r="D995" s="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4.25" x14ac:dyDescent="0.2">
      <c r="A996" s="3"/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4.25" x14ac:dyDescent="0.2">
      <c r="A997" s="5"/>
      <c r="B997" s="5"/>
      <c r="C997" s="5"/>
      <c r="D997" s="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4.25" x14ac:dyDescent="0.2">
      <c r="A998" s="3"/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4.25" x14ac:dyDescent="0.2">
      <c r="A999" s="5"/>
      <c r="B999" s="5"/>
      <c r="C999" s="5"/>
      <c r="D999" s="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4.25" x14ac:dyDescent="0.2">
      <c r="A1000" s="3"/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</row>
  </sheetData>
  <autoFilter ref="A1:P68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OpenData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Jo Labalestra</cp:lastModifiedBy>
  <dcterms:modified xsi:type="dcterms:W3CDTF">2025-11-28T13:11:05Z</dcterms:modified>
</cp:coreProperties>
</file>